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3" i="2" l="1"/>
  <c r="G1" i="2" l="1"/>
  <c r="J141" i="1" l="1"/>
  <c r="J136" i="1"/>
  <c r="J135" i="1"/>
  <c r="G134" i="1"/>
  <c r="J133" i="1"/>
  <c r="J128" i="1"/>
  <c r="J127" i="1"/>
  <c r="G126" i="1"/>
  <c r="C37" i="3"/>
  <c r="D94" i="1" s="1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G94" i="1"/>
  <c r="K94" i="1"/>
  <c r="D118" i="1" l="1"/>
  <c r="A120" i="1"/>
  <c r="A124" i="1"/>
  <c r="F118" i="1"/>
  <c r="A121" i="1"/>
  <c r="A125" i="1"/>
  <c r="A100" i="1"/>
  <c r="A98" i="1"/>
  <c r="A94" i="1"/>
  <c r="A95" i="1"/>
  <c r="A99" i="1"/>
  <c r="F134" i="1"/>
  <c r="A137" i="1"/>
  <c r="A141" i="1"/>
  <c r="A138" i="1"/>
  <c r="A96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7" i="1"/>
  <c r="F187" i="1"/>
  <c r="H184" i="1"/>
  <c r="F184" i="1"/>
  <c r="H168" i="1"/>
  <c r="F168" i="1"/>
  <c r="H166" i="1"/>
  <c r="H169" i="1"/>
  <c r="H180" i="1"/>
  <c r="H167" i="1"/>
  <c r="H176" i="1"/>
  <c r="F177" i="1"/>
  <c r="H177" i="1"/>
  <c r="F169" i="1"/>
  <c r="F173" i="1"/>
  <c r="F179" i="1"/>
  <c r="F167" i="1"/>
  <c r="H173" i="1"/>
  <c r="F165" i="1"/>
  <c r="H179" i="1"/>
  <c r="H172" i="1"/>
  <c r="F178" i="1"/>
  <c r="H178" i="1"/>
  <c r="H165" i="1"/>
  <c r="F164" i="1"/>
  <c r="F180" i="1"/>
  <c r="F172" i="1"/>
  <c r="F171" i="1"/>
  <c r="H171" i="1"/>
  <c r="H164" i="1"/>
  <c r="F176" i="1"/>
  <c r="F185" i="1"/>
  <c r="F175" i="1"/>
  <c r="H170" i="1"/>
  <c r="F181" i="1"/>
  <c r="F182" i="1"/>
  <c r="H185" i="1"/>
  <c r="H181" i="1"/>
  <c r="F166" i="1"/>
  <c r="F170" i="1"/>
  <c r="H174" i="1"/>
  <c r="H182" i="1"/>
  <c r="F174" i="1"/>
  <c r="H175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<sst xmlns="http://schemas.openxmlformats.org/spreadsheetml/2006/main" count="630" uniqueCount="254">
  <si>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</si>
  <si>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</si>
  <si>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</si>
  <si>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</si>
  <si>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</si>
  <si>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</si>
  <si>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</si>
  <si>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</si>
  <si>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</si>
  <si>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</si>
  <si>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</si>
  <si>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</si>
  <si>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</si>
  <si>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</si>
  <si>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</si>
  <si>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</si>
  <si>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</si>
  <si>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</si>
  <si>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</si>
  <si>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</si>
  <si>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</si>
  <si>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</si>
  <si>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</si>
  <si>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</si>
  <si>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</si>
  <si>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</si>
  <si>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</si>
  <si>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</si>
  <si>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</si>
  <si>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</si>
  <si>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</si>
  <si>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</si>
  <si>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</si>
  <si>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</si>
  <si>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</si>
  <si>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</si>
  <si>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</si>
  <si>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</si>
  <si>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</si>
  <si>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</si>
  <si>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</si>
  <si>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</si>
  <si>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</si>
  <si>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</si>
  <si>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</si>
  <si>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</si>
  <si>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</si>
  <si>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</si>
  <si>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</si>
  <si>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</si>
  <si>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</si>
  <si>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</si>
  <si>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</si>
  <si>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</si>
  <si>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</si>
  <si>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</si>
  <si>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</si>
  <si>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</si>
  <si>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</si>
  <si>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</si>
  <si>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</si>
  <si>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</si>
  <si>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</si>
  <si>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</si>
  <si>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</si>
  <si>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</si>
  <si>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</si>
  <si>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</si>
  <si>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</si>
  <si>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</si>
  <si>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</si>
  <si>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</si>
  <si>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</si>
  <si>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</si>
  <si>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</si>
  <si>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</si>
  <si>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</si>
  <si>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</si>
  <si>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</si>
  <si>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</si>
  <si>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</si>
  <si>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</si>
  <si>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</si>
  <si>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</si>
  <si>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</si>
  <si>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</si>
  <si>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</si>
  <si>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</si>
  <si>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</si>
  <si>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</si>
  <si>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</si>
  <si>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</si>
  <si>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</si>
  <si>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</si>
  <si>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</si>
  <si>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</si>
  <si>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</si>
  <si>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</si>
  <si>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</si>
  <si>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</si>
  <si>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</si>
  <si>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</si>
  <si>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</si>
  <si>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</si>
  <si>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</si>
  <si>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</si>
  <si>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</si>
  <si>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</si>
  <si>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</si>
  <si>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</si>
  <si>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</si>
  <si>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</si>
  <si>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</si>
  <si>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</si>
  <si>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</si>
  <si>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</si>
  <si>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</si>
  <si>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</si>
  <si>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</si>
  <si>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</si>
  <si>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</si>
  <si>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</si>
  <si>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</si>
  <si>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</si>
  <si>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</si>
  <si>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</si>
  <si>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</si>
  <si>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</si>
  <si>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</si>
  <si>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</si>
  <si>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</si>
  <si>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</si>
  <si>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</si>
  <si>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</si>
  <si>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</si>
  <si>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</si>
  <si>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</si>
  <si>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</si>
  <si>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</si>
  <si>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</si>
  <si>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</si>
  <si>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</si>
  <si>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</si>
  <si>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</si>
  <si>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</si>
  <si>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</si>
  <si>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</si>
  <si>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</si>
  <si>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</si>
  <si>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</si>
  <si>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</si>
  <si>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</si>
  <si>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</si>
  <si>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</si>
  <si>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</si>
  <si>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</si>
  <si>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</si>
  <si>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</si>
  <si>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</si>
  <si>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</si>
  <si>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</si>
  <si>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</si>
  <si>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</si>
  <si>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</si>
  <si>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</si>
  <si>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</si>
  <si>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</si>
  <si>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</si>
  <si>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</si>
  <si>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</si>
  <si>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</si>
  <si>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</si>
  <si>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</si>
  <si>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</si>
  <si>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</si>
  <si>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</si>
  <si>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</si>
  <si>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</si>
  <si>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</si>
  <si>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303</t>
  </si>
  <si>
    <t>Работы (услуги) по управлению многоквартирным домом</t>
  </si>
  <si>
    <t>Техническое освидетельствование лифтов.</t>
  </si>
  <si>
    <t>Техническое обслуживание системы видеонаблюдения.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</si>
  <si>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</si>
  <si>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</si>
  <si>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</si>
  <si>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Замена блока питания на видеорегистраторе.</t>
  </si>
  <si>
    <t>Вывоз снега с придомовой территории.</t>
  </si>
  <si>
    <t>Изготовление и монтаж входной двери.</t>
  </si>
  <si>
    <t>Замена манометров и термометров.</t>
  </si>
  <si>
    <t>Замена блока вызова и кнопки входа системы домофон.</t>
  </si>
  <si>
    <t>Ремонт блока вызова системы домофон.</t>
  </si>
  <si>
    <t>Монтаж системы видеонаблюдения.</t>
  </si>
  <si>
    <t>Ремонт блока питания, блока вызова системы домофон.</t>
  </si>
  <si>
    <t>Ремонт блока питания, блока вызова системы домофон (2018год).</t>
  </si>
  <si>
    <t>Восстановление линии вызова, обрыв провода системы домофон.</t>
  </si>
  <si>
    <t>Замена светильников в кабине пассажирского лифта.</t>
  </si>
  <si>
    <t>Ремонт насоса на станции повышения давления ХВС.</t>
  </si>
  <si>
    <t>Ремонт подъезда.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</si>
  <si>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</si>
  <si>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</si>
  <si>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</si>
  <si>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</si>
  <si>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</si>
  <si>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№7 от 02.04.2019</t>
  </si>
  <si>
    <t>АВР от 21.02.2019, Счет №132 от 17.12.2018</t>
  </si>
  <si>
    <t>АВР от 18.01.2019, Счет №16 от 14.12.2018</t>
  </si>
  <si>
    <t>АВР от 21.02.2019</t>
  </si>
  <si>
    <t>АВР от 02.02.2019</t>
  </si>
  <si>
    <t>АВР от 19.03.2019, Решение, счет №40 от 21.02.2019</t>
  </si>
  <si>
    <t>АВР №6 от 02.04.2019</t>
  </si>
  <si>
    <t>АВР №9 от 25.04.2019</t>
  </si>
  <si>
    <t>АВР №11 от 25.04.2019</t>
  </si>
  <si>
    <t>АВР №10 от 25.04.2019</t>
  </si>
  <si>
    <t>АВР от 19.06.2019, Решение, счет №84 от 04.04.2019</t>
  </si>
  <si>
    <t>АВР от 10.04.2019</t>
  </si>
  <si>
    <t>АВР №16 от 02.07.2019</t>
  </si>
  <si>
    <t>АВР №17 от 02.07.2019</t>
  </si>
  <si>
    <t>АВР №15 от 02.07.2019</t>
  </si>
  <si>
    <t>Ремонт блока вызова системы домофон</t>
  </si>
  <si>
    <t>площадь дома</t>
  </si>
  <si>
    <t>Замена датчика давления на ГВС и отопления.</t>
  </si>
  <si>
    <t>АВР от 22.11.2019, Счет №С-50 от 22.01.2019</t>
  </si>
  <si>
    <t>АВР от 22.11.2019, Счет №С-661 от 22.07.2019</t>
  </si>
  <si>
    <t>АВР от 22.11.2019, Решение, Счет №12 от 02.08.2019</t>
  </si>
  <si>
    <t>АВР от 22.11.2019, счет №7056 от 12.08.2019</t>
  </si>
  <si>
    <t>АВР от 22.11.2019, Решение, Счет №679 от 25.06.2019</t>
  </si>
  <si>
    <t>АВР от 22.11.2019, счет №203 от 31.08.2019</t>
  </si>
  <si>
    <t>АВР от 22.11.2019, счет №С-769 от 02.09.2019</t>
  </si>
  <si>
    <t>АВР от 22.11.2019, счет № 374 от 06.09.2019, №368 от 05.09.2019</t>
  </si>
  <si>
    <t>АВР от 22.11.2019</t>
  </si>
  <si>
    <t>Изготовление и монтаж газонного ограждения возле детской площадки.</t>
  </si>
  <si>
    <t>Ремонт уличного освещения.</t>
  </si>
  <si>
    <t>Изготовление и монтаж газонного ограждения возле ЦТП.</t>
  </si>
  <si>
    <t>Счет №С-397 от 14.11.2019</t>
  </si>
  <si>
    <t>Механизированная уборка и вывоз снега.</t>
  </si>
  <si>
    <t>счет №73 от 13.12.2019</t>
  </si>
  <si>
    <t xml:space="preserve">  -  техническое освидетельствование лифтов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</si>
  <si>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</si>
  <si>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пластиковых входных дверей 2 шт.</t>
  </si>
  <si>
    <t xml:space="preserve">  -  устройство крыльца резинополом специализированной организацией</t>
  </si>
  <si>
    <t xml:space="preserve">  -  покраска (обновление) бордюров и разлиновка парковочных мест</t>
  </si>
  <si>
    <t xml:space="preserve">  -  покраска металлического ограждения</t>
  </si>
  <si>
    <t xml:space="preserve">  -  замена светильников на лестничном клетке на светодиодные с датчиком движения</t>
  </si>
  <si>
    <t>Ремонт насоса повышения давления ХВС в насосной станции.</t>
  </si>
  <si>
    <t>Демонтаж/монтаж системы домофон на новую дверь.</t>
  </si>
  <si>
    <t>Демонтаж/монтаж блока вызова в сервисном центре.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</si>
  <si>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</si>
  <si>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</si>
  <si>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 xml:space="preserve">  -  изготовление и монтаж знака "проезд запрещен" 1 шт.</t>
  </si>
  <si>
    <t>Приобретение растительного грунта на газон возле ЦТП.</t>
  </si>
  <si>
    <t>Отчет об исполнении договора управления многоквартирного дома 
Байкальская, 303 в части текущего ремонта</t>
  </si>
  <si>
    <t>Начало отчетного периода</t>
  </si>
  <si>
    <t>Работы по содержанию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</si>
</sst>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0" fontId="3" fillId="0" borderId="0" xfId="5" applyFill="1" applyBorder="1" applyAlignment="1"/>
    <xf numFmtId="0" fontId="27" fillId="0" borderId="0" xfId="5" applyFont="1" applyFill="1" applyBorder="1" applyAlignment="1">
      <alignment wrapText="1"/>
    </xf>
    <xf numFmtId="0" fontId="27" fillId="0" borderId="0" xfId="5" applyFont="1" applyFill="1" applyBorder="1" applyAlignment="1"/>
    <xf numFmtId="1" fontId="3" fillId="0" borderId="0" xfId="6" applyNumberFormat="1" applyBorder="1" applyAlignment="1">
      <alignment horizontal="center"/>
    </xf>
    <xf numFmtId="0" fontId="3" fillId="0" borderId="0" xfId="6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3" fillId="0" borderId="0" xfId="6" applyBorder="1" applyAlignment="1">
      <alignment horizontal="center"/>
    </xf>
    <xf numFmtId="4" fontId="17" fillId="0" borderId="0" xfId="6" applyNumberFormat="1" applyFont="1" applyFill="1" applyBorder="1" applyAlignment="1"/>
    <xf numFmtId="4" fontId="3" fillId="0" borderId="0" xfId="6" applyNumberFormat="1" applyFill="1" applyBorder="1" applyAlignment="1"/>
    <xf numFmtId="1" fontId="3" fillId="0" borderId="0" xfId="6" applyNumberFormat="1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4" fontId="17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3" fillId="6" borderId="0" xfId="6" applyFill="1" applyBorder="1" applyAlignment="1">
      <alignment horizontal="center"/>
    </xf>
    <xf numFmtId="0" fontId="17" fillId="6" borderId="0" xfId="6" applyFont="1" applyFill="1" applyBorder="1" applyAlignment="1">
      <alignment horizontal="center"/>
    </xf>
    <xf numFmtId="4" fontId="17" fillId="6" borderId="0" xfId="6" applyNumberFormat="1" applyFont="1" applyFill="1" applyBorder="1" applyAlignment="1"/>
    <xf numFmtId="4" fontId="17" fillId="6" borderId="0" xfId="0" applyNumberFormat="1" applyFont="1" applyFill="1" applyBorder="1" applyAlignment="1">
      <alignment horizontal="left"/>
    </xf>
    <xf numFmtId="0" fontId="2" fillId="6" borderId="0" xfId="2" applyFont="1" applyFill="1" applyBorder="1" applyAlignment="1"/>
    <xf numFmtId="0" fontId="0" fillId="6" borderId="0" xfId="0" applyFill="1" applyBorder="1" applyAlignment="1">
      <alignment horizontal="center"/>
    </xf>
    <xf numFmtId="2" fontId="0" fillId="6" borderId="0" xfId="0" applyNumberFormat="1" applyFill="1" applyBorder="1" applyAlignment="1"/>
    <xf numFmtId="0" fontId="1" fillId="6" borderId="0" xfId="2" applyFont="1" applyFill="1" applyBorder="1" applyAlignment="1"/>
    <xf numFmtId="0" fontId="1" fillId="0" borderId="0" xfId="2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J152" sqref="J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66" t="s">
        <v>179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252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63" t="s">
        <v>1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9"/>
      <c r="L8" s="167"/>
      <c r="M8" s="109"/>
      <c r="N8" s="109"/>
      <c r="O8" s="70" t="s">
        <v>85</v>
      </c>
      <c r="R8" s="16"/>
    </row>
    <row r="9" spans="1:18" ht="18.75" customHeight="1" outlineLevel="1">
      <c r="A9" s="163" t="s">
        <v>2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9"/>
      <c r="L9" s="167"/>
      <c r="M9" s="109"/>
      <c r="N9" s="109"/>
      <c r="O9" s="70" t="s">
        <v>86</v>
      </c>
    </row>
    <row r="10" spans="1:18" ht="18.75" customHeight="1" outlineLevel="1">
      <c r="A10" s="163" t="s">
        <v>3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385475.27</v>
      </c>
      <c r="K10" s="109"/>
      <c r="L10" s="167"/>
      <c r="M10" s="109"/>
      <c r="N10" s="109"/>
      <c r="O10" s="70" t="s">
        <v>87</v>
      </c>
    </row>
    <row r="11" spans="1:18" outlineLevel="1">
      <c r="A11" s="163" t="s">
        <v>4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1987359.49</v>
      </c>
      <c r="K11" s="109"/>
      <c r="L11" s="167"/>
      <c r="M11" s="109"/>
      <c r="N11" s="109"/>
      <c r="O11" s="70" t="s">
        <v>88</v>
      </c>
    </row>
    <row r="12" spans="1:18" ht="18.75" customHeight="1" outlineLevel="1">
      <c r="A12" s="163" t="s">
        <v>5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1629519.49</v>
      </c>
      <c r="K12" s="109"/>
      <c r="L12" s="167"/>
      <c r="M12" s="109"/>
      <c r="N12" s="109"/>
      <c r="O12" s="70" t="s">
        <v>89</v>
      </c>
    </row>
    <row r="13" spans="1:18" ht="18.75" customHeight="1" outlineLevel="1">
      <c r="A13" s="163" t="s">
        <v>6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357840</v>
      </c>
      <c r="K13" s="109"/>
      <c r="L13" s="167"/>
      <c r="M13" s="109"/>
      <c r="N13" s="109"/>
      <c r="O13" s="70" t="s">
        <v>90</v>
      </c>
    </row>
    <row r="14" spans="1:18" ht="18.75" customHeight="1" outlineLevel="1">
      <c r="A14" s="163" t="s">
        <v>7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9"/>
      <c r="L14" s="167"/>
      <c r="M14" s="109"/>
      <c r="N14" s="109"/>
      <c r="O14" s="70" t="s">
        <v>91</v>
      </c>
    </row>
    <row r="15" spans="1:18" ht="18.75" customHeight="1" outlineLevel="1">
      <c r="A15" s="163" t="s">
        <v>8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842390.16</v>
      </c>
      <c r="K15" s="109"/>
      <c r="L15" s="167"/>
      <c r="M15" s="109"/>
      <c r="N15" s="109"/>
      <c r="O15" s="70" t="s">
        <v>92</v>
      </c>
    </row>
    <row r="16" spans="1:18" ht="18.75" customHeight="1" outlineLevel="1">
      <c r="A16" s="163" t="s">
        <v>9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842390.16</v>
      </c>
      <c r="K16" s="109"/>
      <c r="L16" s="167"/>
      <c r="M16" s="109"/>
      <c r="N16" s="109"/>
      <c r="O16" s="70" t="s">
        <v>93</v>
      </c>
    </row>
    <row r="17" spans="1:23" ht="18.75" customHeight="1" outlineLevel="1">
      <c r="A17" s="163" t="s">
        <v>10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9"/>
      <c r="L17" s="167"/>
      <c r="M17" s="109"/>
      <c r="N17" s="109"/>
      <c r="O17" s="70" t="s">
        <v>94</v>
      </c>
    </row>
    <row r="18" spans="1:23" ht="18.75" customHeight="1" outlineLevel="1">
      <c r="A18" s="163" t="s">
        <v>11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9"/>
      <c r="L18" s="167"/>
      <c r="M18" s="109"/>
      <c r="N18" s="109"/>
      <c r="O18" s="70" t="s">
        <v>95</v>
      </c>
    </row>
    <row r="19" spans="1:23" ht="18.75" customHeight="1" outlineLevel="1">
      <c r="A19" s="163" t="s">
        <v>12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9"/>
      <c r="L19" s="167"/>
      <c r="M19" s="109"/>
      <c r="N19" s="109"/>
      <c r="O19" s="70" t="s">
        <v>96</v>
      </c>
    </row>
    <row r="20" spans="1:23" ht="18.75" customHeight="1" outlineLevel="1">
      <c r="A20" s="163" t="s">
        <v>13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9"/>
      <c r="L20" s="167"/>
      <c r="M20" s="109"/>
      <c r="N20" s="109"/>
      <c r="O20" s="70" t="s">
        <v>97</v>
      </c>
    </row>
    <row r="21" spans="1:23" ht="18.75" customHeight="1" outlineLevel="1">
      <c r="A21" s="163" t="s">
        <v>14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842390.16</v>
      </c>
      <c r="K21" s="109"/>
      <c r="L21" s="167"/>
      <c r="M21" s="109"/>
      <c r="N21" s="109"/>
      <c r="O21" s="70" t="s">
        <v>98</v>
      </c>
    </row>
    <row r="22" spans="1:23" ht="18.75" customHeight="1" outlineLevel="1">
      <c r="A22" s="163" t="s">
        <v>15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9"/>
      <c r="L22" s="167"/>
      <c r="M22" s="109"/>
      <c r="N22" s="109"/>
      <c r="O22" s="70" t="s">
        <v>99</v>
      </c>
    </row>
    <row r="23" spans="1:23" ht="18.75" customHeight="1" outlineLevel="1">
      <c r="A23" s="163" t="s">
        <v>16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9"/>
      <c r="L23" s="167"/>
      <c r="M23" s="109"/>
      <c r="N23" s="109"/>
      <c r="O23" s="70" t="s">
        <v>100</v>
      </c>
    </row>
    <row r="24" spans="1:23" ht="18.75" customHeight="1" outlineLevel="1">
      <c r="A24" s="163" t="s">
        <v>17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1530444.5999999996</v>
      </c>
      <c r="K24" s="109"/>
      <c r="L24" s="167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50" t="s">
        <v>18</v>
      </c>
      <c r="B27" s="150"/>
      <c r="C27" s="150"/>
      <c r="D27" s="150"/>
      <c r="E27" s="150"/>
      <c r="F27" s="150" t="s">
        <v>19</v>
      </c>
      <c r="G27" s="150"/>
      <c r="H27" s="5" t="s">
        <v>55</v>
      </c>
      <c r="I27" s="150" t="s">
        <v>20</v>
      </c>
      <c r="J27" s="150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566281.80000000005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5">
        <f>VLOOKUP(A29,ПТО!$A$39:$D$53,2,FALSE)</f>
        <v>169079.4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4" t="str">
        <f>ПТО!A41</f>
        <v>Работы по содержанию земельного участка</v>
      </c>
      <c r="B30" s="144"/>
      <c r="C30" s="144"/>
      <c r="D30" s="144"/>
      <c r="E30" s="144"/>
      <c r="F30" s="145">
        <f>VLOOKUP(A30,ПТО!$A$39:$D$53,2,FALSE)</f>
        <v>58149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8"/>
      <c r="M30" s="109"/>
      <c r="N30" s="109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107352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8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69778.8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201285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4" t="str">
        <f>ПТО!A46</f>
        <v>Работы (услуги) по управлению многоквартирным домом</v>
      </c>
      <c r="B35" s="144"/>
      <c r="C35" s="144"/>
      <c r="D35" s="144"/>
      <c r="E35" s="144"/>
      <c r="F35" s="145">
        <f>VLOOKUP(A35,ПТО!$A$39:$D$53,2,FALSE)</f>
        <v>447300</v>
      </c>
      <c r="G35" s="145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8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73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8"/>
      <c r="M36" s="115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8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8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8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8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8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8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44" t="str">
        <f>ПТО!A2</f>
        <v>Техническое освидетельствование лифтов.</v>
      </c>
      <c r="B43" s="144"/>
      <c r="C43" s="144"/>
      <c r="D43" s="144"/>
      <c r="E43" s="144"/>
      <c r="F43" s="145">
        <f>VLOOKUP(A43,ПТО!$A$2:$D$31,4,FALSE)</f>
        <v>16200</v>
      </c>
      <c r="G43" s="145"/>
      <c r="H43" s="19" t="str">
        <f>VLOOKUP(A43,ПТО!$A$2:$D$31,2,FALSE)</f>
        <v>ежегодно</v>
      </c>
      <c r="I43" s="146">
        <f>VLOOKUP(A43,ПТО!$A$2:$D$31,3,FALSE)</f>
        <v>2</v>
      </c>
      <c r="J43" s="146"/>
      <c r="K43" s="109"/>
      <c r="L43" s="168"/>
      <c r="M43" s="115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44" t="str">
        <f>ПТО!A3</f>
        <v>Техническое обслуживание системы видеонаблюдения.</v>
      </c>
      <c r="B44" s="144"/>
      <c r="C44" s="144"/>
      <c r="D44" s="144"/>
      <c r="E44" s="144"/>
      <c r="F44" s="145">
        <f>VLOOKUP(A44,ПТО!$A$2:$D$31,4,FALSE)</f>
        <v>26400</v>
      </c>
      <c r="G44" s="145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8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74</v>
      </c>
    </row>
    <row r="45" spans="1:18" ht="51" customHeight="1" outlineLevel="1">
      <c r="A45" s="144" t="str">
        <f>ПТО!A4</f>
        <v>Приобретение и установка "Рукав пожарный".</v>
      </c>
      <c r="B45" s="144"/>
      <c r="C45" s="144"/>
      <c r="D45" s="144"/>
      <c r="E45" s="144"/>
      <c r="F45" s="145">
        <f>VLOOKUP(A45,ПТО!$A$2:$D$31,4,FALSE)</f>
        <v>5160</v>
      </c>
      <c r="G45" s="145"/>
      <c r="H45" s="25" t="str">
        <f>VLOOKUP(A45,ПТО!$A$2:$D$31,2,FALSE)</f>
        <v>разово</v>
      </c>
      <c r="I45" s="146">
        <f>VLOOKUP(A45,ПТО!$A$2:$D$31,3,FALSE)</f>
        <v>3</v>
      </c>
      <c r="J45" s="146"/>
      <c r="K45" s="109"/>
      <c r="L45" s="168"/>
      <c r="M45" s="115"/>
      <c r="N45" s="109"/>
      <c r="O45" s="23" t="str">
        <f t="shared" si="1"/>
        <v>Приобретение и установка "Рукав пожарный".</v>
      </c>
      <c r="R45" s="22" t="s">
        <v>74</v>
      </c>
    </row>
    <row r="46" spans="1:18" ht="51" customHeight="1" outlineLevel="1">
      <c r="A46" s="144" t="str">
        <f>ПТО!A5</f>
        <v>Проведение праздника "Новогодняя Ёлка".</v>
      </c>
      <c r="B46" s="144"/>
      <c r="C46" s="144"/>
      <c r="D46" s="144"/>
      <c r="E46" s="144"/>
      <c r="F46" s="145">
        <f>VLOOKUP(A46,ПТО!$A$2:$D$31,4,FALSE)</f>
        <v>2000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8"/>
      <c r="M46" s="115"/>
      <c r="N46" s="109"/>
      <c r="O46" s="23" t="str">
        <f t="shared" si="1"/>
        <v>Проведение праздника "Новогодняя Ёлка".</v>
      </c>
      <c r="R46" s="22" t="s">
        <v>74</v>
      </c>
    </row>
    <row r="47" spans="1:18" ht="51" customHeight="1" outlineLevel="1">
      <c r="A47" s="144" t="str">
        <f>ПТО!A6</f>
        <v>Пусконаладочные работы ОВЕН ПЧВЗ.</v>
      </c>
      <c r="B47" s="144"/>
      <c r="C47" s="144"/>
      <c r="D47" s="144"/>
      <c r="E47" s="144"/>
      <c r="F47" s="145">
        <f>VLOOKUP(A47,ПТО!$A$2:$D$31,4,FALSE)</f>
        <v>1072.19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8"/>
      <c r="M47" s="115"/>
      <c r="N47" s="109"/>
      <c r="O47" s="23" t="str">
        <f t="shared" si="1"/>
        <v>Пусконаладочные работы ОВЕН ПЧВЗ.</v>
      </c>
      <c r="R47" s="22" t="s">
        <v>74</v>
      </c>
    </row>
    <row r="48" spans="1:18" ht="51" customHeight="1" outlineLevel="1">
      <c r="A48" s="144" t="str">
        <f>ПТО!A7</f>
        <v>Замена блока питания на видеорегистраторе.</v>
      </c>
      <c r="B48" s="144"/>
      <c r="C48" s="144"/>
      <c r="D48" s="144"/>
      <c r="E48" s="144"/>
      <c r="F48" s="145">
        <f>VLOOKUP(A48,ПТО!$A$2:$D$31,4,FALSE)</f>
        <v>1100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8"/>
      <c r="M48" s="115"/>
      <c r="N48" s="109"/>
      <c r="O48" s="23" t="str">
        <f t="shared" si="1"/>
        <v>Замена блока питания на видеорегистраторе.</v>
      </c>
      <c r="R48" s="22" t="s">
        <v>74</v>
      </c>
    </row>
    <row r="49" spans="1:18" ht="51" customHeight="1" outlineLevel="1">
      <c r="A49" s="144" t="str">
        <f>ПТО!A8</f>
        <v>Вывоз снега с придомовой территории.</v>
      </c>
      <c r="B49" s="144"/>
      <c r="C49" s="144"/>
      <c r="D49" s="144"/>
      <c r="E49" s="144"/>
      <c r="F49" s="145">
        <f>VLOOKUP(A49,ПТО!$A$2:$D$31,4,FALSE)</f>
        <v>2000</v>
      </c>
      <c r="G49" s="145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8"/>
      <c r="M49" s="115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4" t="str">
        <f>ПТО!A9</f>
        <v>Изготовление и монтаж входной двери.</v>
      </c>
      <c r="B50" s="144"/>
      <c r="C50" s="144"/>
      <c r="D50" s="144"/>
      <c r="E50" s="144"/>
      <c r="F50" s="145">
        <f>VLOOKUP(A50,ПТО!$A$2:$D$31,4,FALSE)</f>
        <v>24000</v>
      </c>
      <c r="G50" s="145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8"/>
      <c r="M50" s="115"/>
      <c r="N50" s="109"/>
      <c r="O50" s="23" t="str">
        <f t="shared" si="1"/>
        <v>Изготовление и монтаж входной двери.</v>
      </c>
      <c r="R50" s="22" t="s">
        <v>74</v>
      </c>
    </row>
    <row r="51" spans="1:18" ht="51" customHeight="1" outlineLevel="1">
      <c r="A51" s="144" t="str">
        <f>ПТО!A10</f>
        <v>Замена манометров и термометров.</v>
      </c>
      <c r="B51" s="144"/>
      <c r="C51" s="144"/>
      <c r="D51" s="144"/>
      <c r="E51" s="144"/>
      <c r="F51" s="145">
        <f>VLOOKUP(A51,ПТО!$A$2:$D$31,4,FALSE)</f>
        <v>2500</v>
      </c>
      <c r="G51" s="145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8"/>
      <c r="M51" s="115"/>
      <c r="N51" s="109"/>
      <c r="O51" s="23" t="str">
        <f t="shared" si="1"/>
        <v>Замена манометров и термометров.</v>
      </c>
      <c r="R51" s="22" t="s">
        <v>74</v>
      </c>
    </row>
    <row r="52" spans="1:18" ht="51" customHeight="1" outlineLevel="1">
      <c r="A52" s="144" t="str">
        <f>ПТО!A11</f>
        <v>Замена блока вызова и кнопки входа системы домофон.</v>
      </c>
      <c r="B52" s="144"/>
      <c r="C52" s="144"/>
      <c r="D52" s="144"/>
      <c r="E52" s="144"/>
      <c r="F52" s="145">
        <f>VLOOKUP(A52,ПТО!$A$2:$D$31,4,FALSE)</f>
        <v>1800</v>
      </c>
      <c r="G52" s="145"/>
      <c r="H52" s="25" t="str">
        <f>VLOOKUP(A52,ПТО!$A$2:$D$31,2,FALSE)</f>
        <v>разово</v>
      </c>
      <c r="I52" s="146">
        <f>VLOOKUP(A52,ПТО!$A$2:$D$31,3,FALSE)</f>
        <v>1</v>
      </c>
      <c r="J52" s="146"/>
      <c r="K52" s="109"/>
      <c r="L52" s="168"/>
      <c r="M52" s="115"/>
      <c r="N52" s="109"/>
      <c r="O52" s="23" t="str">
        <f t="shared" si="1"/>
        <v>Замена блока вызова и кнопки входа системы домофон.</v>
      </c>
      <c r="R52" s="22" t="s">
        <v>74</v>
      </c>
    </row>
    <row r="53" spans="1:18" ht="51" customHeight="1" outlineLevel="1">
      <c r="A53" s="144" t="str">
        <f>ПТО!A12</f>
        <v>Ремонт блока вызова системы домофон.</v>
      </c>
      <c r="B53" s="144"/>
      <c r="C53" s="144"/>
      <c r="D53" s="144"/>
      <c r="E53" s="144"/>
      <c r="F53" s="145">
        <f>VLOOKUP(A53,ПТО!$A$2:$D$31,4,FALSE)</f>
        <v>2500</v>
      </c>
      <c r="G53" s="145"/>
      <c r="H53" s="25" t="str">
        <f>VLOOKUP(A53,ПТО!$A$2:$D$31,2,FALSE)</f>
        <v>разово</v>
      </c>
      <c r="I53" s="146">
        <f>VLOOKUP(A53,ПТО!$A$2:$D$31,3,FALSE)</f>
        <v>1</v>
      </c>
      <c r="J53" s="146"/>
      <c r="K53" s="109"/>
      <c r="L53" s="168"/>
      <c r="M53" s="115"/>
      <c r="N53" s="109"/>
      <c r="O53" s="23" t="str">
        <f t="shared" si="1"/>
        <v>Ремонт блока вызова системы домофон.</v>
      </c>
      <c r="R53" s="22" t="s">
        <v>74</v>
      </c>
    </row>
    <row r="54" spans="1:18" ht="51" customHeight="1" outlineLevel="1">
      <c r="A54" s="144" t="str">
        <f>ПТО!A13</f>
        <v>Демонтаж/монтаж системы домофон на новую дверь.</v>
      </c>
      <c r="B54" s="144"/>
      <c r="C54" s="144"/>
      <c r="D54" s="144"/>
      <c r="E54" s="144"/>
      <c r="F54" s="145">
        <f>VLOOKUP(A54,ПТО!$A$2:$D$31,4,FALSE)</f>
        <v>4000</v>
      </c>
      <c r="G54" s="145"/>
      <c r="H54" s="25" t="str">
        <f>VLOOKUP(A54,ПТО!$A$2:$D$31,2,FALSE)</f>
        <v>разово</v>
      </c>
      <c r="I54" s="146">
        <f>VLOOKUP(A54,ПТО!$A$2:$D$31,3,FALSE)</f>
        <v>1</v>
      </c>
      <c r="J54" s="146"/>
      <c r="K54" s="109"/>
      <c r="L54" s="168"/>
      <c r="M54" s="115"/>
      <c r="N54" s="109"/>
      <c r="O54" s="23" t="str">
        <f t="shared" si="1"/>
        <v>Демонтаж/монтаж системы домофон на новую дверь.</v>
      </c>
      <c r="R54" s="22" t="s">
        <v>74</v>
      </c>
    </row>
    <row r="55" spans="1:18" ht="51" customHeight="1" outlineLevel="1">
      <c r="A55" s="144" t="str">
        <f>ПТО!A14</f>
        <v>Монтаж системы видеонаблюдения.</v>
      </c>
      <c r="B55" s="144"/>
      <c r="C55" s="144"/>
      <c r="D55" s="144"/>
      <c r="E55" s="144"/>
      <c r="F55" s="145">
        <f>VLOOKUP(A55,ПТО!$A$2:$D$31,4,FALSE)</f>
        <v>227401</v>
      </c>
      <c r="G55" s="145"/>
      <c r="H55" s="25" t="str">
        <f>VLOOKUP(A55,ПТО!$A$2:$D$31,2,FALSE)</f>
        <v>разово</v>
      </c>
      <c r="I55" s="146">
        <f>VLOOKUP(A55,ПТО!$A$2:$D$31,3,FALSE)</f>
        <v>1</v>
      </c>
      <c r="J55" s="146"/>
      <c r="K55" s="109"/>
      <c r="L55" s="168"/>
      <c r="M55" s="115"/>
      <c r="N55" s="109"/>
      <c r="O55" s="23" t="str">
        <f t="shared" si="1"/>
        <v>Монтаж системы видеонаблюдения.</v>
      </c>
      <c r="R55" s="22" t="s">
        <v>74</v>
      </c>
    </row>
    <row r="56" spans="1:18" ht="51" customHeight="1" outlineLevel="1">
      <c r="A56" s="144" t="str">
        <f>ПТО!A15</f>
        <v>Ремонт блока питания, блока вызова системы домофон.</v>
      </c>
      <c r="B56" s="144"/>
      <c r="C56" s="144"/>
      <c r="D56" s="144"/>
      <c r="E56" s="144"/>
      <c r="F56" s="145">
        <f>VLOOKUP(A56,ПТО!$A$2:$D$31,4,FALSE)</f>
        <v>2400</v>
      </c>
      <c r="G56" s="145"/>
      <c r="H56" s="25" t="str">
        <f>VLOOKUP(A56,ПТО!$A$2:$D$31,2,FALSE)</f>
        <v>разово</v>
      </c>
      <c r="I56" s="146">
        <f>VLOOKUP(A56,ПТО!$A$2:$D$31,3,FALSE)</f>
        <v>2</v>
      </c>
      <c r="J56" s="146"/>
      <c r="K56" s="109"/>
      <c r="L56" s="168"/>
      <c r="M56" s="115"/>
      <c r="N56" s="109"/>
      <c r="O56" s="23" t="str">
        <f t="shared" si="1"/>
        <v>Ремонт блока питания, блока вызова системы домофон.</v>
      </c>
      <c r="R56" s="22" t="s">
        <v>74</v>
      </c>
    </row>
    <row r="57" spans="1:18" ht="51" customHeight="1" outlineLevel="1">
      <c r="A57" s="144" t="str">
        <f>ПТО!A16</f>
        <v>Ремонт блока питания, блока вызова системы домофон (2018год).</v>
      </c>
      <c r="B57" s="144"/>
      <c r="C57" s="144"/>
      <c r="D57" s="144"/>
      <c r="E57" s="144"/>
      <c r="F57" s="145">
        <f>VLOOKUP(A57,ПТО!$A$2:$D$31,4,FALSE)</f>
        <v>1800</v>
      </c>
      <c r="G57" s="145"/>
      <c r="H57" s="25" t="str">
        <f>VLOOKUP(A57,ПТО!$A$2:$D$31,2,FALSE)</f>
        <v>разово</v>
      </c>
      <c r="I57" s="146">
        <f>VLOOKUP(A57,ПТО!$A$2:$D$31,3,FALSE)</f>
        <v>2</v>
      </c>
      <c r="J57" s="146"/>
      <c r="K57" s="109"/>
      <c r="L57" s="168"/>
      <c r="M57" s="115"/>
      <c r="N57" s="109"/>
      <c r="O57" s="23" t="str">
        <f t="shared" si="1"/>
        <v>Ремонт блока питания, блока вызова системы домофон (2018год).</v>
      </c>
      <c r="R57" s="22" t="s">
        <v>74</v>
      </c>
    </row>
    <row r="58" spans="1:18" ht="51" customHeight="1" outlineLevel="1">
      <c r="A58" s="144" t="str">
        <f>ПТО!A17</f>
        <v>Восстановление линии вызова, обрыв провода системы домофон.</v>
      </c>
      <c r="B58" s="144"/>
      <c r="C58" s="144"/>
      <c r="D58" s="144"/>
      <c r="E58" s="144"/>
      <c r="F58" s="145">
        <f>VLOOKUP(A58,ПТО!$A$2:$D$31,4,FALSE)</f>
        <v>500</v>
      </c>
      <c r="G58" s="145"/>
      <c r="H58" s="25" t="str">
        <f>VLOOKUP(A58,ПТО!$A$2:$D$31,2,FALSE)</f>
        <v>разово</v>
      </c>
      <c r="I58" s="146">
        <f>VLOOKUP(A58,ПТО!$A$2:$D$31,3,FALSE)</f>
        <v>1</v>
      </c>
      <c r="J58" s="146"/>
      <c r="K58" s="109"/>
      <c r="L58" s="168"/>
      <c r="M58" s="115"/>
      <c r="N58" s="109"/>
      <c r="O58" s="23" t="str">
        <f t="shared" si="1"/>
        <v>Восстановление линии вызова, обрыв провода системы домофон.</v>
      </c>
      <c r="R58" s="22" t="s">
        <v>74</v>
      </c>
    </row>
    <row r="59" spans="1:18" ht="51" customHeight="1" outlineLevel="1">
      <c r="A59" s="144" t="str">
        <f>ПТО!A18</f>
        <v>Демонтаж/монтаж блока вызова в сервисном центре.</v>
      </c>
      <c r="B59" s="144"/>
      <c r="C59" s="144"/>
      <c r="D59" s="144"/>
      <c r="E59" s="144"/>
      <c r="F59" s="145">
        <f>VLOOKUP(A59,ПТО!$A$2:$D$31,4,FALSE)</f>
        <v>4000</v>
      </c>
      <c r="G59" s="145"/>
      <c r="H59" s="25" t="str">
        <f>VLOOKUP(A59,ПТО!$A$2:$D$31,2,FALSE)</f>
        <v>разово</v>
      </c>
      <c r="I59" s="146">
        <f>VLOOKUP(A59,ПТО!$A$2:$D$31,3,FALSE)</f>
        <v>1</v>
      </c>
      <c r="J59" s="146"/>
      <c r="K59" s="109"/>
      <c r="L59" s="168"/>
      <c r="M59" s="115"/>
      <c r="N59" s="109"/>
      <c r="O59" s="23" t="str">
        <f t="shared" si="1"/>
        <v>Демонтаж/монтаж блока вызова в сервисном центре.</v>
      </c>
      <c r="R59" s="22" t="s">
        <v>74</v>
      </c>
    </row>
    <row r="60" spans="1:18" ht="51" customHeight="1" outlineLevel="1">
      <c r="A60" s="144" t="str">
        <f>ПТО!A19</f>
        <v>Замена светильников в кабине пассажирского лифта.</v>
      </c>
      <c r="B60" s="144"/>
      <c r="C60" s="144"/>
      <c r="D60" s="144"/>
      <c r="E60" s="144"/>
      <c r="F60" s="145">
        <f>VLOOKUP(A60,ПТО!$A$2:$D$31,4,FALSE)</f>
        <v>1015.48</v>
      </c>
      <c r="G60" s="145"/>
      <c r="H60" s="25" t="str">
        <f>VLOOKUP(A60,ПТО!$A$2:$D$31,2,FALSE)</f>
        <v>разово</v>
      </c>
      <c r="I60" s="146">
        <f>VLOOKUP(A60,ПТО!$A$2:$D$31,3,FALSE)</f>
        <v>1</v>
      </c>
      <c r="J60" s="146"/>
      <c r="K60" s="109"/>
      <c r="L60" s="168"/>
      <c r="M60" s="115"/>
      <c r="N60" s="109"/>
      <c r="O60" s="23" t="str">
        <f t="shared" si="1"/>
        <v>Замена светильников в кабине пассажирского лифта.</v>
      </c>
      <c r="R60" s="22" t="s">
        <v>74</v>
      </c>
    </row>
    <row r="61" spans="1:18" ht="51" customHeight="1" outlineLevel="1">
      <c r="A61" s="144" t="str">
        <f>ПТО!A20</f>
        <v>Ремонт насоса на станции повышения давления ХВС.</v>
      </c>
      <c r="B61" s="144"/>
      <c r="C61" s="144"/>
      <c r="D61" s="144"/>
      <c r="E61" s="144"/>
      <c r="F61" s="145">
        <f>VLOOKUP(A61,ПТО!$A$2:$D$31,4,FALSE)</f>
        <v>1590.95</v>
      </c>
      <c r="G61" s="145"/>
      <c r="H61" s="25" t="str">
        <f>VLOOKUP(A61,ПТО!$A$2:$D$31,2,FALSE)</f>
        <v>разово</v>
      </c>
      <c r="I61" s="146">
        <f>VLOOKUP(A61,ПТО!$A$2:$D$31,3,FALSE)</f>
        <v>1</v>
      </c>
      <c r="J61" s="146"/>
      <c r="K61" s="109"/>
      <c r="L61" s="168"/>
      <c r="M61" s="115"/>
      <c r="N61" s="109"/>
      <c r="O61" s="23" t="str">
        <f t="shared" si="1"/>
        <v>Ремонт насоса на станции повышения давления ХВС.</v>
      </c>
      <c r="R61" s="22" t="s">
        <v>74</v>
      </c>
    </row>
    <row r="62" spans="1:18" ht="51" customHeight="1" outlineLevel="1">
      <c r="A62" s="144" t="str">
        <f>ПТО!A21</f>
        <v>Ремонт подъезда.</v>
      </c>
      <c r="B62" s="144"/>
      <c r="C62" s="144"/>
      <c r="D62" s="144"/>
      <c r="E62" s="144"/>
      <c r="F62" s="145">
        <f>VLOOKUP(A62,ПТО!$A$2:$D$31,4,FALSE)</f>
        <v>380025</v>
      </c>
      <c r="G62" s="145"/>
      <c r="H62" s="25" t="str">
        <f>VLOOKUP(A62,ПТО!$A$2:$D$31,2,FALSE)</f>
        <v>разово</v>
      </c>
      <c r="I62" s="146">
        <f>VLOOKUP(A62,ПТО!$A$2:$D$31,3,FALSE)</f>
        <v>1</v>
      </c>
      <c r="J62" s="146"/>
      <c r="K62" s="109"/>
      <c r="L62" s="168"/>
      <c r="M62" s="115"/>
      <c r="N62" s="109"/>
      <c r="O62" s="23" t="str">
        <f t="shared" si="1"/>
        <v>Ремонт подъезда.</v>
      </c>
      <c r="R62" s="22" t="s">
        <v>74</v>
      </c>
    </row>
    <row r="63" spans="1:18" ht="51" customHeight="1" outlineLevel="1">
      <c r="A63" s="144" t="str">
        <f>ПТО!A22</f>
        <v>Водоотвод с ЦТП.</v>
      </c>
      <c r="B63" s="144"/>
      <c r="C63" s="144"/>
      <c r="D63" s="144"/>
      <c r="E63" s="144"/>
      <c r="F63" s="145">
        <f>VLOOKUP(A63,ПТО!$A$2:$D$31,4,FALSE)</f>
        <v>668.3</v>
      </c>
      <c r="G63" s="145"/>
      <c r="H63" s="25" t="str">
        <f>VLOOKUP(A63,ПТО!$A$2:$D$31,2,FALSE)</f>
        <v>разово</v>
      </c>
      <c r="I63" s="146">
        <f>VLOOKUP(A63,ПТО!$A$2:$D$31,3,FALSE)</f>
        <v>1</v>
      </c>
      <c r="J63" s="146"/>
      <c r="K63" s="109"/>
      <c r="L63" s="168"/>
      <c r="M63" s="115"/>
      <c r="N63" s="109"/>
      <c r="O63" s="23" t="str">
        <f t="shared" si="1"/>
        <v>Водоотвод с ЦТП.</v>
      </c>
      <c r="R63" s="22" t="s">
        <v>74</v>
      </c>
    </row>
    <row r="64" spans="1:18" ht="51" customHeight="1" outlineLevel="1">
      <c r="A64" s="144" t="str">
        <f>ПТО!A23</f>
        <v>Приобретение и монтаж лежачих неровностей.</v>
      </c>
      <c r="B64" s="144"/>
      <c r="C64" s="144"/>
      <c r="D64" s="144"/>
      <c r="E64" s="144"/>
      <c r="F64" s="145">
        <f>VLOOKUP(A64,ПТО!$A$2:$D$31,4,FALSE)</f>
        <v>6812.62</v>
      </c>
      <c r="G64" s="145"/>
      <c r="H64" s="25" t="str">
        <f>VLOOKUP(A64,ПТО!$A$2:$D$31,2,FALSE)</f>
        <v>разово</v>
      </c>
      <c r="I64" s="146">
        <f>VLOOKUP(A64,ПТО!$A$2:$D$31,3,FALSE)</f>
        <v>1</v>
      </c>
      <c r="J64" s="146"/>
      <c r="K64" s="109"/>
      <c r="L64" s="168"/>
      <c r="M64" s="115"/>
      <c r="N64" s="109"/>
      <c r="O64" s="23" t="str">
        <f t="shared" si="1"/>
        <v>Приобретение и монтаж лежачих неровностей.</v>
      </c>
      <c r="R64" s="22" t="s">
        <v>74</v>
      </c>
    </row>
    <row r="65" spans="1:16384" ht="51" customHeight="1" outlineLevel="1">
      <c r="A65" s="144" t="str">
        <f>ПТО!A24</f>
        <v>Ремонт блока вызова системы домофон</v>
      </c>
      <c r="B65" s="144"/>
      <c r="C65" s="144"/>
      <c r="D65" s="144"/>
      <c r="E65" s="144"/>
      <c r="F65" s="145">
        <f>VLOOKUP(A65,ПТО!$A$2:$D$31,4,FALSE)</f>
        <v>3250</v>
      </c>
      <c r="G65" s="145"/>
      <c r="H65" s="25" t="str">
        <f>VLOOKUP(A65,ПТО!$A$2:$D$31,2,FALSE)</f>
        <v>разово</v>
      </c>
      <c r="I65" s="146">
        <f>VLOOKUP(A65,ПТО!$A$2:$D$31,3,FALSE)</f>
        <v>1</v>
      </c>
      <c r="J65" s="146"/>
      <c r="K65" s="109"/>
      <c r="L65" s="168"/>
      <c r="M65" s="115"/>
      <c r="N65" s="109"/>
      <c r="O65" s="23" t="str">
        <f t="shared" si="1"/>
        <v>Ремонт блока вызова системы домофон</v>
      </c>
      <c r="R65" s="22" t="s">
        <v>74</v>
      </c>
    </row>
    <row r="66" spans="1:16384" ht="51" customHeight="1" outlineLevel="1">
      <c r="A66" s="144" t="str">
        <f>ПТО!A25</f>
        <v>Замена датчика давления на ГВС и отопления.</v>
      </c>
      <c r="B66" s="144"/>
      <c r="C66" s="144"/>
      <c r="D66" s="144"/>
      <c r="E66" s="144"/>
      <c r="F66" s="145">
        <f>VLOOKUP(A66,ПТО!$A$2:$D$31,4,FALSE)</f>
        <v>3121.34</v>
      </c>
      <c r="G66" s="145"/>
      <c r="H66" s="25" t="str">
        <f>VLOOKUP(A66,ПТО!$A$2:$D$31,2,FALSE)</f>
        <v>разово</v>
      </c>
      <c r="I66" s="146">
        <f>VLOOKUP(A66,ПТО!$A$2:$D$31,3,FALSE)</f>
        <v>1</v>
      </c>
      <c r="J66" s="146"/>
      <c r="K66" s="109"/>
      <c r="L66" s="168"/>
      <c r="M66" s="115"/>
      <c r="N66" s="109"/>
      <c r="O66" s="23" t="str">
        <f t="shared" si="1"/>
        <v>Замена датчика давления на ГВС и отопления.</v>
      </c>
      <c r="R66" s="22" t="s">
        <v>74</v>
      </c>
    </row>
    <row r="67" spans="1:16384" ht="51" customHeight="1" outlineLevel="1">
      <c r="A67" s="144" t="str">
        <f>ПТО!A26</f>
        <v>Приобретение растительного грунта на газон возле ЦТП.</v>
      </c>
      <c r="B67" s="144"/>
      <c r="C67" s="144"/>
      <c r="D67" s="144"/>
      <c r="E67" s="144"/>
      <c r="F67" s="145">
        <f>VLOOKUP(A67,ПТО!$A$2:$D$31,4,FALSE)</f>
        <v>2974.32</v>
      </c>
      <c r="G67" s="145"/>
      <c r="H67" s="25" t="str">
        <f>VLOOKUP(A67,ПТО!$A$2:$D$31,2,FALSE)</f>
        <v>разово</v>
      </c>
      <c r="I67" s="146">
        <f>VLOOKUP(A67,ПТО!$A$2:$D$31,3,FALSE)</f>
        <v>1</v>
      </c>
      <c r="J67" s="146"/>
      <c r="K67" s="109"/>
      <c r="L67" s="168"/>
      <c r="M67" s="115"/>
      <c r="N67" s="109"/>
      <c r="O67" s="23" t="str">
        <f t="shared" si="1"/>
        <v>Приобретение растительного грунта на газон возле ЦТП.</v>
      </c>
      <c r="R67" s="22" t="s">
        <v>74</v>
      </c>
    </row>
    <row r="68" spans="1:16384" ht="51" customHeight="1" outlineLevel="1">
      <c r="A68" s="144" t="str">
        <f>ПТО!A27</f>
        <v>Изготовление и монтаж газонного ограждения возле детской площадки.</v>
      </c>
      <c r="B68" s="144"/>
      <c r="C68" s="144"/>
      <c r="D68" s="144"/>
      <c r="E68" s="144"/>
      <c r="F68" s="145">
        <f>VLOOKUP(A68,ПТО!$A$2:$D$31,4,FALSE)</f>
        <v>16170</v>
      </c>
      <c r="G68" s="145"/>
      <c r="H68" s="25" t="str">
        <f>VLOOKUP(A68,ПТО!$A$2:$D$31,2,FALSE)</f>
        <v>разово</v>
      </c>
      <c r="I68" s="146">
        <f>VLOOKUP(A68,ПТО!$A$2:$D$31,3,FALSE)</f>
        <v>1</v>
      </c>
      <c r="J68" s="146"/>
      <c r="K68" s="109"/>
      <c r="L68" s="168"/>
      <c r="M68" s="115"/>
      <c r="N68" s="109"/>
      <c r="O68" s="23" t="str">
        <f t="shared" si="1"/>
        <v>Изготовление и монтаж газонного ограждения возле детской площадки.</v>
      </c>
      <c r="R68" s="22" t="s">
        <v>74</v>
      </c>
    </row>
    <row r="69" spans="1:16384" ht="51" customHeight="1" outlineLevel="1">
      <c r="A69" s="144" t="str">
        <f>ПТО!A28</f>
        <v>Ремонт уличного освещения.</v>
      </c>
      <c r="B69" s="144"/>
      <c r="C69" s="144"/>
      <c r="D69" s="144"/>
      <c r="E69" s="144"/>
      <c r="F69" s="145">
        <f>VLOOKUP(A69,ПТО!$A$2:$D$31,4,FALSE)</f>
        <v>680.7</v>
      </c>
      <c r="G69" s="145"/>
      <c r="H69" s="25" t="str">
        <f>VLOOKUP(A69,ПТО!$A$2:$D$31,2,FALSE)</f>
        <v>разово</v>
      </c>
      <c r="I69" s="146">
        <f>VLOOKUP(A69,ПТО!$A$2:$D$31,3,FALSE)</f>
        <v>1</v>
      </c>
      <c r="J69" s="146"/>
      <c r="K69" s="109"/>
      <c r="L69" s="168"/>
      <c r="M69" s="115"/>
      <c r="N69" s="109"/>
      <c r="O69" s="23" t="str">
        <f t="shared" si="1"/>
        <v>Ремонт уличного освещения.</v>
      </c>
      <c r="R69" s="22" t="s">
        <v>74</v>
      </c>
    </row>
    <row r="70" spans="1:16384" ht="51" customHeight="1" outlineLevel="1">
      <c r="A70" s="144" t="str">
        <f>ПТО!A29</f>
        <v>Изготовление и монтаж газонного ограждения возле ЦТП.</v>
      </c>
      <c r="B70" s="144"/>
      <c r="C70" s="144"/>
      <c r="D70" s="144"/>
      <c r="E70" s="144"/>
      <c r="F70" s="145">
        <f>VLOOKUP(A70,ПТО!$A$2:$D$31,4,FALSE)</f>
        <v>6577.34</v>
      </c>
      <c r="G70" s="145"/>
      <c r="H70" s="25" t="str">
        <f>VLOOKUP(A70,ПТО!$A$2:$D$31,2,FALSE)</f>
        <v>разово</v>
      </c>
      <c r="I70" s="146">
        <f>VLOOKUP(A70,ПТО!$A$2:$D$31,3,FALSE)</f>
        <v>1</v>
      </c>
      <c r="J70" s="146"/>
      <c r="K70" s="109"/>
      <c r="L70" s="168"/>
      <c r="M70" s="115"/>
      <c r="N70" s="109"/>
      <c r="O70" s="23" t="str">
        <f t="shared" si="1"/>
        <v>Изготовление и монтаж газонного ограждения возле ЦТП.</v>
      </c>
      <c r="R70" s="22" t="s">
        <v>74</v>
      </c>
    </row>
    <row r="71" spans="1:16384" ht="51" customHeight="1" outlineLevel="1">
      <c r="A71" s="144" t="str">
        <f>ПТО!A30</f>
        <v>Ремонт насоса повышения давления ХВС в насосной станции.</v>
      </c>
      <c r="B71" s="144"/>
      <c r="C71" s="144"/>
      <c r="D71" s="144"/>
      <c r="E71" s="144"/>
      <c r="F71" s="145">
        <f>VLOOKUP(A71,ПТО!$A$2:$D$31,4,FALSE)</f>
        <v>3007.55</v>
      </c>
      <c r="G71" s="145"/>
      <c r="H71" s="25" t="str">
        <f>VLOOKUP(A71,ПТО!$A$2:$D$31,2,FALSE)</f>
        <v>разово</v>
      </c>
      <c r="I71" s="146">
        <f>VLOOKUP(A71,ПТО!$A$2:$D$31,3,FALSE)</f>
        <v>1</v>
      </c>
      <c r="J71" s="146"/>
      <c r="K71" s="115"/>
      <c r="L71" s="168"/>
      <c r="M71" s="115"/>
      <c r="N71" s="115"/>
      <c r="O71" s="23" t="str">
        <f t="shared" si="1"/>
        <v>Ремонт насоса повышения давления ХВС в насосной станции.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customHeight="1" outlineLevel="1">
      <c r="A72" s="144" t="str">
        <f>ПТО!A31</f>
        <v>Механизированная уборка и вывоз снега.</v>
      </c>
      <c r="B72" s="144"/>
      <c r="C72" s="144"/>
      <c r="D72" s="144"/>
      <c r="E72" s="144"/>
      <c r="F72" s="145">
        <f>VLOOKUP(A72,ПТО!$A$2:$D$31,4,FALSE)</f>
        <v>18707.419999999998</v>
      </c>
      <c r="G72" s="145"/>
      <c r="H72" s="25" t="str">
        <f>VLOOKUP(A72,ПТО!$A$2:$D$31,2,FALSE)</f>
        <v>разово</v>
      </c>
      <c r="I72" s="146">
        <f>VLOOKUP(A72,ПТО!$A$2:$D$31,3,FALSE)</f>
        <v>1</v>
      </c>
      <c r="J72" s="146"/>
      <c r="K72" s="109"/>
      <c r="L72" s="168"/>
      <c r="M72" s="115"/>
      <c r="N72" s="109"/>
      <c r="O72" s="23" t="str">
        <f t="shared" si="1"/>
        <v>Механизированная уборка и вывоз снега.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62" t="s">
        <v>25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51"/>
      <c r="M75" s="109"/>
      <c r="N75" s="109"/>
      <c r="O75" s="70" t="s">
        <v>102</v>
      </c>
    </row>
    <row r="76" spans="1:16384" ht="18.75" customHeight="1" outlineLevel="1">
      <c r="A76" s="162" t="s">
        <v>26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51"/>
      <c r="M76" s="109"/>
      <c r="N76" s="109"/>
      <c r="O76" s="70" t="s">
        <v>103</v>
      </c>
    </row>
    <row r="77" spans="1:16384" ht="21.75" customHeight="1" outlineLevel="1">
      <c r="A77" s="162" t="s">
        <v>27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51"/>
      <c r="M77" s="109"/>
      <c r="N77" s="109"/>
      <c r="O77" s="70" t="s">
        <v>104</v>
      </c>
    </row>
    <row r="78" spans="1:16384" ht="18.75" customHeight="1" outlineLevel="1">
      <c r="A78" s="162" t="s">
        <v>28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51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52" t="s">
        <v>1</v>
      </c>
      <c r="B81" s="152"/>
      <c r="C81" s="152"/>
      <c r="D81" s="152"/>
      <c r="E81" s="152"/>
      <c r="F81" s="152"/>
      <c r="G81" s="152"/>
      <c r="H81" s="152"/>
      <c r="I81" s="152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106</v>
      </c>
    </row>
    <row r="82" spans="1:15" outlineLevel="1">
      <c r="A82" s="152" t="s">
        <v>2</v>
      </c>
      <c r="B82" s="152"/>
      <c r="C82" s="152"/>
      <c r="D82" s="152"/>
      <c r="E82" s="152"/>
      <c r="F82" s="152"/>
      <c r="G82" s="152"/>
      <c r="H82" s="152"/>
      <c r="I82" s="152"/>
      <c r="J82" s="97">
        <f t="shared" si="2"/>
        <v>0</v>
      </c>
      <c r="K82" s="109"/>
      <c r="L82" s="169"/>
      <c r="M82" s="109"/>
      <c r="N82" s="109"/>
      <c r="O82" s="70" t="s">
        <v>107</v>
      </c>
    </row>
    <row r="83" spans="1:15" outlineLevel="1">
      <c r="A83" s="159" t="s">
        <v>3</v>
      </c>
      <c r="B83" s="160"/>
      <c r="C83" s="160"/>
      <c r="D83" s="160"/>
      <c r="E83" s="160"/>
      <c r="F83" s="160"/>
      <c r="G83" s="160"/>
      <c r="H83" s="160"/>
      <c r="I83" s="161"/>
      <c r="J83" s="97">
        <f t="shared" si="2"/>
        <v>163087.89000000001</v>
      </c>
      <c r="K83" s="109"/>
      <c r="L83" s="169"/>
      <c r="M83" s="109"/>
      <c r="N83" s="109"/>
      <c r="O83" s="70" t="s">
        <v>108</v>
      </c>
    </row>
    <row r="84" spans="1:15" outlineLevel="1">
      <c r="A84" s="159" t="s">
        <v>15</v>
      </c>
      <c r="B84" s="160"/>
      <c r="C84" s="160"/>
      <c r="D84" s="160"/>
      <c r="E84" s="160"/>
      <c r="F84" s="160"/>
      <c r="G84" s="160"/>
      <c r="H84" s="160"/>
      <c r="I84" s="161"/>
      <c r="J84" s="97">
        <f t="shared" si="2"/>
        <v>0</v>
      </c>
      <c r="K84" s="109"/>
      <c r="L84" s="169"/>
      <c r="M84" s="109"/>
      <c r="N84" s="109"/>
      <c r="O84" s="70" t="s">
        <v>109</v>
      </c>
    </row>
    <row r="85" spans="1:15" outlineLevel="1">
      <c r="A85" s="159" t="s">
        <v>16</v>
      </c>
      <c r="B85" s="160"/>
      <c r="C85" s="160"/>
      <c r="D85" s="160"/>
      <c r="E85" s="160"/>
      <c r="F85" s="160"/>
      <c r="G85" s="160"/>
      <c r="H85" s="160"/>
      <c r="I85" s="161"/>
      <c r="J85" s="97">
        <f t="shared" si="2"/>
        <v>0</v>
      </c>
      <c r="K85" s="109"/>
      <c r="L85" s="169"/>
      <c r="M85" s="109"/>
      <c r="N85" s="109"/>
      <c r="O85" s="70" t="s">
        <v>110</v>
      </c>
    </row>
    <row r="86" spans="1:15" outlineLevel="1">
      <c r="A86" s="159" t="s">
        <v>17</v>
      </c>
      <c r="B86" s="160"/>
      <c r="C86" s="160"/>
      <c r="D86" s="160"/>
      <c r="E86" s="160"/>
      <c r="F86" s="160"/>
      <c r="G86" s="160"/>
      <c r="H86" s="160"/>
      <c r="I86" s="161"/>
      <c r="J86" s="97">
        <f t="shared" si="2"/>
        <v>233056.96</v>
      </c>
      <c r="K86" s="109"/>
      <c r="L86" s="169"/>
      <c r="M86" s="109"/>
      <c r="N86" s="109"/>
      <c r="O86" s="70" t="s">
        <v>111</v>
      </c>
    </row>
    <row r="87" spans="1:15" ht="18.75" customHeight="1" outlineLevel="1">
      <c r="A87" s="159" t="s">
        <v>25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09"/>
      <c r="L87" s="169"/>
      <c r="M87" s="109"/>
      <c r="N87" s="109"/>
      <c r="O87" s="70" t="s">
        <v>112</v>
      </c>
    </row>
    <row r="88" spans="1:15" ht="18.75" customHeight="1" outlineLevel="1">
      <c r="A88" s="159" t="s">
        <v>26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09"/>
      <c r="L88" s="169"/>
      <c r="M88" s="109"/>
      <c r="N88" s="109"/>
      <c r="O88" s="70" t="s">
        <v>113</v>
      </c>
    </row>
    <row r="89" spans="1:15" ht="18.75" customHeight="1" outlineLevel="1">
      <c r="A89" s="159" t="s">
        <v>27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09"/>
      <c r="L89" s="169"/>
      <c r="M89" s="109"/>
      <c r="N89" s="109"/>
      <c r="O89" s="70" t="s">
        <v>114</v>
      </c>
    </row>
    <row r="90" spans="1:15" ht="18.75" customHeight="1" outlineLevel="1">
      <c r="A90" s="159" t="s">
        <v>28</v>
      </c>
      <c r="B90" s="160"/>
      <c r="C90" s="160"/>
      <c r="D90" s="160"/>
      <c r="E90" s="160"/>
      <c r="F90" s="160"/>
      <c r="G90" s="160"/>
      <c r="H90" s="160"/>
      <c r="I90" s="161"/>
      <c r="J90" s="97">
        <f t="shared" si="2"/>
        <v>0</v>
      </c>
      <c r="K90" s="109"/>
      <c r="L90" s="169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53" t="s">
        <v>46</v>
      </c>
      <c r="B93" s="153"/>
      <c r="C93" s="153"/>
      <c r="D93" s="156" t="s">
        <v>47</v>
      </c>
      <c r="E93" s="156"/>
      <c r="F93" s="10" t="s">
        <v>48</v>
      </c>
      <c r="G93" s="153" t="s">
        <v>49</v>
      </c>
      <c r="H93" s="153"/>
      <c r="I93" s="153"/>
      <c r="J93" s="153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437012.03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399097.74</v>
      </c>
      <c r="L95" s="170"/>
      <c r="O95" s="1" t="s">
        <v>116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419137.7</v>
      </c>
      <c r="L96" s="170"/>
      <c r="O96" s="1" t="s">
        <v>117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17874.330000000016</v>
      </c>
      <c r="L97" s="170"/>
      <c r="O97" s="1" t="s">
        <v>118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437012.03</v>
      </c>
      <c r="L98" s="170"/>
      <c r="O98" s="1" t="s">
        <v>119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437012.03</v>
      </c>
      <c r="L99" s="170"/>
      <c r="O99" s="1" t="s">
        <v>120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121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122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168395.46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12093.03</v>
      </c>
      <c r="L103" s="170"/>
      <c r="O103" s="1" t="s">
        <v>125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161345.89000000001</v>
      </c>
      <c r="L104" s="170"/>
      <c r="O104" s="1" t="s">
        <v>126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7049.5699999999779</v>
      </c>
      <c r="L105" s="170"/>
      <c r="O105" s="1" t="s">
        <v>127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168395.46</v>
      </c>
      <c r="L106" s="170"/>
      <c r="O106" s="1" t="s">
        <v>128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168395.46</v>
      </c>
      <c r="L107" s="170"/>
      <c r="O107" s="1" t="s">
        <v>129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130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131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276735.40999999997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18547.95</v>
      </c>
      <c r="L111" s="170"/>
      <c r="O111" s="1" t="s">
        <v>133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266186.98</v>
      </c>
      <c r="L112" s="170"/>
      <c r="O112" s="1" t="s">
        <v>134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10548.429999999993</v>
      </c>
      <c r="L113" s="170"/>
      <c r="O113" s="1" t="s">
        <v>135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276735.40999999997</v>
      </c>
      <c r="L114" s="170"/>
      <c r="O114" s="1" t="s">
        <v>136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276735.40999999997</v>
      </c>
      <c r="L115" s="170"/>
      <c r="O115" s="1" t="s">
        <v>137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138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139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4">
        <f>VLOOKUP("тко",АО,5,FALSE)</f>
        <v>343403.32</v>
      </c>
      <c r="H118" s="155"/>
      <c r="I118" s="155"/>
      <c r="J118" s="155"/>
      <c r="L118" s="47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635.54999999999995</v>
      </c>
      <c r="L119" s="47"/>
      <c r="O119" s="1" t="s">
        <v>141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290575.81</v>
      </c>
      <c r="L120" s="47"/>
      <c r="O120" s="1" t="s">
        <v>142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52827.510000000009</v>
      </c>
      <c r="L121" s="47"/>
      <c r="O121" s="1" t="s">
        <v>143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343403.32</v>
      </c>
      <c r="L122" s="47"/>
      <c r="O122" s="1" t="s">
        <v>144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343403.32</v>
      </c>
      <c r="L123" s="47"/>
      <c r="O123" s="1" t="s">
        <v>145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57" t="str">
        <f>IF(VLOOKUP("гвс",АО,3,FALSE)&gt;0,"Горячее водоснабжение",0)</f>
        <v>Горячее водоснабжение</v>
      </c>
      <c r="B126" s="157"/>
      <c r="C126" s="157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4">
        <f>VLOOKUP("гвс",АО,5,FALSE)</f>
        <v>87454.44</v>
      </c>
      <c r="H126" s="155"/>
      <c r="I126" s="155"/>
      <c r="J126" s="155"/>
      <c r="L126" s="47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6280.39</v>
      </c>
      <c r="L127" s="47"/>
      <c r="O127" s="1" t="s">
        <v>149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93155.77</v>
      </c>
      <c r="L128" s="47"/>
      <c r="O128" s="1" t="s">
        <v>150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7"/>
      <c r="O129" s="1" t="s">
        <v>151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87454.44</v>
      </c>
      <c r="L130" s="47"/>
      <c r="O130" s="1" t="s">
        <v>152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87454.44</v>
      </c>
      <c r="L131" s="47"/>
      <c r="O131" s="1" t="s">
        <v>153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155</v>
      </c>
    </row>
    <row r="134" spans="1:15" ht="32.25" customHeight="1" outlineLevel="1">
      <c r="A134" s="157" t="str">
        <f>IF(VLOOKUP("отопление",АО,3,FALSE)&gt;0,"Отопление",0)</f>
        <v>Отопление</v>
      </c>
      <c r="B134" s="157"/>
      <c r="C134" s="157"/>
      <c r="D134" s="155" t="str">
        <f>IF(VLOOKUP("отопление",АО,3,FALSE)&gt;0,VLOOKUP("отопление",АО,3,FALSE),0)</f>
        <v>Предоставляется</v>
      </c>
      <c r="E134" s="155"/>
      <c r="F134" s="13" t="str">
        <f>IF(VLOOKUP("отопление",АО,3,FALSE)&gt;0,VLOOKUP("отопление",АО,4,FALSE),0)</f>
        <v>Гкал</v>
      </c>
      <c r="G134" s="154">
        <f>VLOOKUP("отопление",АО,5,FALSE)</f>
        <v>3346.99</v>
      </c>
      <c r="H134" s="155"/>
      <c r="I134" s="155"/>
      <c r="J134" s="155"/>
      <c r="L134" s="47"/>
    </row>
    <row r="135" spans="1:15" ht="32.25" customHeight="1" outlineLevel="2">
      <c r="A135" s="152" t="str">
        <f t="shared" ref="A135:A141" si="12">IF(VLOOKUP("отопление",АО,3,FALSE)&gt;0,VLOOKUP(O135,АО,2,FALSE),0)</f>
        <v>Общий объем потребления, нат. показ.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2.4500000000000002</v>
      </c>
      <c r="L135" s="47"/>
      <c r="O135" s="1" t="s">
        <v>157</v>
      </c>
    </row>
    <row r="136" spans="1:15" ht="32.25" customHeight="1" outlineLevel="2">
      <c r="A136" s="152" t="str">
        <f t="shared" si="12"/>
        <v>Оплачено потребителями, руб.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15976.43</v>
      </c>
      <c r="L136" s="47"/>
      <c r="O136" s="1" t="s">
        <v>158</v>
      </c>
    </row>
    <row r="137" spans="1:15" ht="32.25" customHeight="1" outlineLevel="2">
      <c r="A137" s="152" t="str">
        <f t="shared" si="12"/>
        <v>Задолженность потребителей, руб.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159</v>
      </c>
    </row>
    <row r="138" spans="1:15" ht="32.25" customHeight="1" outlineLevel="2">
      <c r="A138" s="152" t="str">
        <f t="shared" si="12"/>
        <v>Начислено поставщиком (поставщиками) коммунального ресурса, руб.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3346.99</v>
      </c>
      <c r="L138" s="47"/>
      <c r="O138" s="1" t="s">
        <v>160</v>
      </c>
    </row>
    <row r="139" spans="1:15" ht="32.25" customHeight="1" outlineLevel="2">
      <c r="A139" s="152" t="str">
        <f t="shared" si="12"/>
        <v>Оплачено поставщику (поставщикам) коммунального ресурса, руб.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3346.99</v>
      </c>
      <c r="L139" s="47"/>
      <c r="O139" s="1" t="s">
        <v>161</v>
      </c>
    </row>
    <row r="140" spans="1:15" ht="32.25" customHeight="1" outlineLevel="2">
      <c r="A140" s="152" t="str">
        <f t="shared" si="12"/>
        <v>Задолженность перед поставщиком (поставщиками) коммунального ресурса, руб.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162</v>
      </c>
    </row>
    <row r="141" spans="1:15" ht="32.25" customHeight="1" outlineLevel="2">
      <c r="A141" s="152" t="str">
        <f t="shared" si="12"/>
        <v>Размер пени и штрафов, уплаченных поставщику (поставщикам) коммунального ресурса, руб.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52" t="s">
        <v>43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19</v>
      </c>
      <c r="O144" t="s">
        <v>173</v>
      </c>
    </row>
    <row r="145" spans="1:15" ht="18.75" customHeight="1" outlineLevel="1">
      <c r="A145" s="152" t="s">
        <v>44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4</v>
      </c>
      <c r="L145" s="15"/>
      <c r="O145" t="s">
        <v>174</v>
      </c>
    </row>
    <row r="146" spans="1:15" ht="30" customHeight="1" outlineLevel="1">
      <c r="A146" s="152" t="s">
        <v>176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434192.83</v>
      </c>
      <c r="O146" t="s">
        <v>175</v>
      </c>
    </row>
    <row r="149" spans="1:15" ht="52.5" customHeight="1">
      <c r="A149" s="148" t="s">
        <v>251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252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7" t="s">
        <v>69</v>
      </c>
      <c r="B154" s="147"/>
      <c r="C154" s="147"/>
      <c r="D154" s="147"/>
      <c r="E154" s="27">
        <f>ПТО!G1</f>
        <v>-308977.09000000003</v>
      </c>
    </row>
    <row r="155" spans="1:15" ht="34.5" customHeight="1">
      <c r="A155" s="149" t="s">
        <v>70</v>
      </c>
      <c r="B155" s="149"/>
      <c r="C155" s="149"/>
      <c r="D155" s="149"/>
      <c r="E155" s="28">
        <f>J13</f>
        <v>357840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18</v>
      </c>
      <c r="B157" s="150"/>
      <c r="C157" s="150"/>
      <c r="D157" s="150"/>
      <c r="E157" s="150"/>
      <c r="F157" s="150" t="s">
        <v>19</v>
      </c>
      <c r="G157" s="150"/>
      <c r="H157" s="20" t="s">
        <v>55</v>
      </c>
      <c r="I157" s="150" t="s">
        <v>20</v>
      </c>
      <c r="J157" s="150"/>
    </row>
    <row r="158" spans="1:15" ht="29.25" customHeight="1">
      <c r="A158" s="144" t="str">
        <f t="shared" ref="A158:A163" si="14">IF(N158&gt;0,N158,0)</f>
        <v>Техническое освидетельствование лифтов.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16200</v>
      </c>
      <c r="G158" s="145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2</v>
      </c>
      <c r="J158" s="146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4" t="str">
        <f t="shared" si="14"/>
        <v>Техническое обслуживание системы видеонаблюдения.</v>
      </c>
      <c r="B159" s="144"/>
      <c r="C159" s="144"/>
      <c r="D159" s="144"/>
      <c r="E159" s="144"/>
      <c r="F159" s="145">
        <f t="shared" si="15"/>
        <v>26400</v>
      </c>
      <c r="G159" s="145"/>
      <c r="H159" s="24" t="str">
        <f t="shared" si="16"/>
        <v>ежемесячно</v>
      </c>
      <c r="I159" s="146">
        <f t="shared" si="17"/>
        <v>12</v>
      </c>
      <c r="J159" s="146"/>
      <c r="M159" s="22" t="s">
        <v>74</v>
      </c>
      <c r="N159" s="1" t="str">
        <v>Техническое обслуживание системы видеонаблюдения.</v>
      </c>
    </row>
    <row r="160" spans="1:15" ht="28.5" customHeight="1">
      <c r="A160" s="144" t="str">
        <f t="shared" si="14"/>
        <v>Приобретение и установка "Рукав пожарный".</v>
      </c>
      <c r="B160" s="144"/>
      <c r="C160" s="144"/>
      <c r="D160" s="144"/>
      <c r="E160" s="144"/>
      <c r="F160" s="145">
        <f t="shared" si="15"/>
        <v>5160</v>
      </c>
      <c r="G160" s="145"/>
      <c r="H160" s="24" t="str">
        <f t="shared" si="16"/>
        <v>разово</v>
      </c>
      <c r="I160" s="146">
        <f t="shared" si="17"/>
        <v>3</v>
      </c>
      <c r="J160" s="146"/>
      <c r="M160" s="22" t="s">
        <v>74</v>
      </c>
      <c r="N160" s="1" t="str">
        <v>Приобретение и установка "Рукав пожарный".</v>
      </c>
    </row>
    <row r="161" spans="1:14" ht="28.5" customHeight="1">
      <c r="A161" s="144" t="str">
        <f>IF(N161&gt;0,N161,0)</f>
        <v>Проведение праздника "Новогодняя Ёлка".</v>
      </c>
      <c r="B161" s="144"/>
      <c r="C161" s="144"/>
      <c r="D161" s="144"/>
      <c r="E161" s="144"/>
      <c r="F161" s="145">
        <f t="shared" si="15"/>
        <v>2000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74</v>
      </c>
      <c r="N161" s="1" t="str">
        <v>Проведение праздника "Новогодняя Ёлка".</v>
      </c>
    </row>
    <row r="162" spans="1:14" ht="28.5" customHeight="1">
      <c r="A162" s="144" t="str">
        <f t="shared" si="14"/>
        <v>Пусконаладочные работы ОВЕН ПЧВЗ.</v>
      </c>
      <c r="B162" s="144"/>
      <c r="C162" s="144"/>
      <c r="D162" s="144"/>
      <c r="E162" s="144"/>
      <c r="F162" s="145">
        <f t="shared" si="15"/>
        <v>1072.19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74</v>
      </c>
      <c r="N162" s="1" t="str">
        <v>Пусконаладочные работы ОВЕН ПЧВЗ.</v>
      </c>
    </row>
    <row r="163" spans="1:14" ht="28.5" customHeight="1">
      <c r="A163" s="144" t="str">
        <f t="shared" si="14"/>
        <v>Замена блока питания на видеорегистраторе.</v>
      </c>
      <c r="B163" s="144"/>
      <c r="C163" s="144"/>
      <c r="D163" s="144"/>
      <c r="E163" s="144"/>
      <c r="F163" s="145">
        <f t="shared" si="15"/>
        <v>1100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74</v>
      </c>
      <c r="N163" s="1" t="str">
        <v>Замена блока питания на видеорегистраторе.</v>
      </c>
    </row>
    <row r="164" spans="1:14" ht="28.5" customHeight="1">
      <c r="A164" s="144" t="str">
        <f t="shared" ref="A164:A187" si="18">IF(N164&gt;0,N164,0)</f>
        <v>Вывоз снега с придомовой территории.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2000</v>
      </c>
      <c r="G164" s="145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4" t="str">
        <f t="shared" si="18"/>
        <v>Изготовление и монтаж входной двери.</v>
      </c>
      <c r="B165" s="144"/>
      <c r="C165" s="144"/>
      <c r="D165" s="144"/>
      <c r="E165" s="144"/>
      <c r="F165" s="145">
        <f t="shared" si="19"/>
        <v>24000</v>
      </c>
      <c r="G165" s="145"/>
      <c r="H165" s="29" t="str">
        <f t="shared" si="16"/>
        <v>разово</v>
      </c>
      <c r="I165" s="146">
        <f t="shared" si="20"/>
        <v>1</v>
      </c>
      <c r="J165" s="146"/>
      <c r="M165" s="22" t="s">
        <v>74</v>
      </c>
      <c r="N165" s="1" t="str">
        <v>Изготовление и монтаж входной двери.</v>
      </c>
    </row>
    <row r="166" spans="1:14" ht="28.5" customHeight="1">
      <c r="A166" s="144" t="str">
        <f t="shared" si="18"/>
        <v>Замена манометров и термометров.</v>
      </c>
      <c r="B166" s="144"/>
      <c r="C166" s="144"/>
      <c r="D166" s="144"/>
      <c r="E166" s="144"/>
      <c r="F166" s="145">
        <f t="shared" si="19"/>
        <v>2500</v>
      </c>
      <c r="G166" s="145"/>
      <c r="H166" s="29" t="str">
        <f t="shared" si="16"/>
        <v>разово</v>
      </c>
      <c r="I166" s="146">
        <f t="shared" si="20"/>
        <v>1</v>
      </c>
      <c r="J166" s="146"/>
      <c r="M166" s="22" t="s">
        <v>74</v>
      </c>
      <c r="N166" s="1" t="str">
        <v>Замена манометров и термометров.</v>
      </c>
    </row>
    <row r="167" spans="1:14" ht="28.5" customHeight="1">
      <c r="A167" s="144" t="str">
        <f t="shared" si="18"/>
        <v>Замена блока вызова и кнопки входа системы домофон.</v>
      </c>
      <c r="B167" s="144"/>
      <c r="C167" s="144"/>
      <c r="D167" s="144"/>
      <c r="E167" s="144"/>
      <c r="F167" s="145">
        <f t="shared" si="19"/>
        <v>1800</v>
      </c>
      <c r="G167" s="145"/>
      <c r="H167" s="29" t="str">
        <f t="shared" si="16"/>
        <v>разово</v>
      </c>
      <c r="I167" s="146">
        <f t="shared" si="20"/>
        <v>1</v>
      </c>
      <c r="J167" s="146"/>
      <c r="M167" s="22" t="s">
        <v>74</v>
      </c>
      <c r="N167" s="1" t="str">
        <v>Замена блока вызова и кнопки входа системы домофон.</v>
      </c>
    </row>
    <row r="168" spans="1:14" ht="28.5" customHeight="1">
      <c r="A168" s="144" t="str">
        <f t="shared" si="18"/>
        <v>Ремонт блока вызова системы домофон.</v>
      </c>
      <c r="B168" s="144"/>
      <c r="C168" s="144"/>
      <c r="D168" s="144"/>
      <c r="E168" s="144"/>
      <c r="F168" s="145">
        <f t="shared" si="19"/>
        <v>2500</v>
      </c>
      <c r="G168" s="145"/>
      <c r="H168" s="29" t="str">
        <f t="shared" si="16"/>
        <v>разово</v>
      </c>
      <c r="I168" s="146">
        <f t="shared" si="20"/>
        <v>1</v>
      </c>
      <c r="J168" s="146"/>
      <c r="M168" s="22" t="s">
        <v>74</v>
      </c>
      <c r="N168" s="1" t="str">
        <v>Ремонт блока вызова системы домофон.</v>
      </c>
    </row>
    <row r="169" spans="1:14" ht="28.5" customHeight="1">
      <c r="A169" s="144" t="str">
        <f t="shared" si="18"/>
        <v>Демонтаж/монтаж системы домофон на новую дверь.</v>
      </c>
      <c r="B169" s="144"/>
      <c r="C169" s="144"/>
      <c r="D169" s="144"/>
      <c r="E169" s="144"/>
      <c r="F169" s="145">
        <f t="shared" si="19"/>
        <v>4000</v>
      </c>
      <c r="G169" s="145"/>
      <c r="H169" s="29" t="str">
        <f t="shared" si="16"/>
        <v>разово</v>
      </c>
      <c r="I169" s="146">
        <f t="shared" si="20"/>
        <v>1</v>
      </c>
      <c r="J169" s="146"/>
      <c r="M169" s="22" t="s">
        <v>74</v>
      </c>
      <c r="N169" s="1" t="str">
        <v>Демонтаж/монтаж системы домофон на новую дверь.</v>
      </c>
    </row>
    <row r="170" spans="1:14" ht="28.5" customHeight="1">
      <c r="A170" s="144" t="str">
        <f t="shared" si="18"/>
        <v>Монтаж системы видеонаблюдения.</v>
      </c>
      <c r="B170" s="144"/>
      <c r="C170" s="144"/>
      <c r="D170" s="144"/>
      <c r="E170" s="144"/>
      <c r="F170" s="145">
        <f t="shared" si="19"/>
        <v>227401</v>
      </c>
      <c r="G170" s="145"/>
      <c r="H170" s="29" t="str">
        <f t="shared" si="16"/>
        <v>разово</v>
      </c>
      <c r="I170" s="146">
        <f t="shared" si="20"/>
        <v>1</v>
      </c>
      <c r="J170" s="146"/>
      <c r="M170" s="22" t="s">
        <v>74</v>
      </c>
      <c r="N170" s="1" t="str">
        <v>Монтаж системы видеонаблюдения.</v>
      </c>
    </row>
    <row r="171" spans="1:14" ht="28.5" customHeight="1">
      <c r="A171" s="144" t="str">
        <f t="shared" si="18"/>
        <v>Ремонт блока питания, блока вызова системы домофон.</v>
      </c>
      <c r="B171" s="144"/>
      <c r="C171" s="144"/>
      <c r="D171" s="144"/>
      <c r="E171" s="144"/>
      <c r="F171" s="145">
        <f t="shared" si="19"/>
        <v>2400</v>
      </c>
      <c r="G171" s="145"/>
      <c r="H171" s="29" t="str">
        <f t="shared" si="16"/>
        <v>разово</v>
      </c>
      <c r="I171" s="146">
        <f t="shared" si="20"/>
        <v>2</v>
      </c>
      <c r="J171" s="146"/>
      <c r="M171" s="22" t="s">
        <v>74</v>
      </c>
      <c r="N171" s="1" t="str">
        <v>Ремонт блока питания, блока вызова системы домофон.</v>
      </c>
    </row>
    <row r="172" spans="1:14" ht="28.5" customHeight="1">
      <c r="A172" s="144" t="str">
        <f t="shared" si="18"/>
        <v>Ремонт блока питания, блока вызова системы домофон (2018год).</v>
      </c>
      <c r="B172" s="144"/>
      <c r="C172" s="144"/>
      <c r="D172" s="144"/>
      <c r="E172" s="144"/>
      <c r="F172" s="145">
        <f t="shared" si="19"/>
        <v>1800</v>
      </c>
      <c r="G172" s="145"/>
      <c r="H172" s="29" t="str">
        <f t="shared" si="16"/>
        <v>разово</v>
      </c>
      <c r="I172" s="146">
        <f t="shared" si="20"/>
        <v>2</v>
      </c>
      <c r="J172" s="146"/>
      <c r="M172" s="22" t="s">
        <v>74</v>
      </c>
      <c r="N172" s="1" t="str">
        <v>Ремонт блока питания, блока вызова системы домофон (2018год).</v>
      </c>
    </row>
    <row r="173" spans="1:14" ht="28.5" customHeight="1">
      <c r="A173" s="144" t="str">
        <f t="shared" si="18"/>
        <v>Восстановление линии вызова, обрыв провода системы домофон.</v>
      </c>
      <c r="B173" s="144"/>
      <c r="C173" s="144"/>
      <c r="D173" s="144"/>
      <c r="E173" s="144"/>
      <c r="F173" s="145">
        <f t="shared" si="19"/>
        <v>500</v>
      </c>
      <c r="G173" s="145"/>
      <c r="H173" s="29" t="str">
        <f t="shared" si="16"/>
        <v>разово</v>
      </c>
      <c r="I173" s="146">
        <f t="shared" si="20"/>
        <v>1</v>
      </c>
      <c r="J173" s="146"/>
      <c r="M173" s="22" t="s">
        <v>74</v>
      </c>
      <c r="N173" s="1" t="str">
        <v>Восстановление линии вызова, обрыв провода системы домофон.</v>
      </c>
    </row>
    <row r="174" spans="1:14" ht="28.5" customHeight="1">
      <c r="A174" s="144" t="str">
        <f t="shared" si="18"/>
        <v>Демонтаж/монтаж блока вызова в сервисном центре.</v>
      </c>
      <c r="B174" s="144"/>
      <c r="C174" s="144"/>
      <c r="D174" s="144"/>
      <c r="E174" s="144"/>
      <c r="F174" s="145">
        <f t="shared" si="19"/>
        <v>4000</v>
      </c>
      <c r="G174" s="145"/>
      <c r="H174" s="29" t="str">
        <f t="shared" si="16"/>
        <v>разово</v>
      </c>
      <c r="I174" s="146">
        <f t="shared" si="20"/>
        <v>1</v>
      </c>
      <c r="J174" s="146"/>
      <c r="M174" s="22" t="s">
        <v>74</v>
      </c>
      <c r="N174" s="1" t="str">
        <v>Демонтаж/монтаж блока вызова в сервисном центре.</v>
      </c>
    </row>
    <row r="175" spans="1:14" ht="28.5" customHeight="1">
      <c r="A175" s="144" t="str">
        <f t="shared" si="18"/>
        <v>Замена светильников в кабине пассажирского лифта.</v>
      </c>
      <c r="B175" s="144"/>
      <c r="C175" s="144"/>
      <c r="D175" s="144"/>
      <c r="E175" s="144"/>
      <c r="F175" s="145">
        <f t="shared" si="19"/>
        <v>1015.48</v>
      </c>
      <c r="G175" s="145"/>
      <c r="H175" s="29" t="str">
        <f t="shared" si="16"/>
        <v>разово</v>
      </c>
      <c r="I175" s="146">
        <f t="shared" si="20"/>
        <v>1</v>
      </c>
      <c r="J175" s="146"/>
      <c r="M175" s="22" t="s">
        <v>74</v>
      </c>
      <c r="N175" s="1" t="str">
        <v>Замена светильников в кабине пассажирского лифта.</v>
      </c>
    </row>
    <row r="176" spans="1:14" ht="28.5" customHeight="1">
      <c r="A176" s="144" t="str">
        <f t="shared" si="18"/>
        <v>Ремонт насоса на станции повышения давления ХВС.</v>
      </c>
      <c r="B176" s="144"/>
      <c r="C176" s="144"/>
      <c r="D176" s="144"/>
      <c r="E176" s="144"/>
      <c r="F176" s="145">
        <f t="shared" si="19"/>
        <v>1590.95</v>
      </c>
      <c r="G176" s="145"/>
      <c r="H176" s="29" t="str">
        <f t="shared" si="16"/>
        <v>разово</v>
      </c>
      <c r="I176" s="146">
        <f t="shared" si="20"/>
        <v>1</v>
      </c>
      <c r="J176" s="146"/>
      <c r="M176" s="22" t="s">
        <v>74</v>
      </c>
      <c r="N176" s="1" t="str">
        <v>Ремонт насоса на станции повышения давления ХВС.</v>
      </c>
    </row>
    <row r="177" spans="1:14" ht="28.5" customHeight="1">
      <c r="A177" s="144" t="str">
        <f t="shared" si="18"/>
        <v>Ремонт подъезда.</v>
      </c>
      <c r="B177" s="144"/>
      <c r="C177" s="144"/>
      <c r="D177" s="144"/>
      <c r="E177" s="144"/>
      <c r="F177" s="145">
        <f t="shared" si="19"/>
        <v>380025</v>
      </c>
      <c r="G177" s="145"/>
      <c r="H177" s="29" t="str">
        <f t="shared" si="16"/>
        <v>разово</v>
      </c>
      <c r="I177" s="146">
        <f t="shared" si="20"/>
        <v>1</v>
      </c>
      <c r="J177" s="146"/>
      <c r="M177" s="22" t="s">
        <v>74</v>
      </c>
      <c r="N177" s="1" t="str">
        <v>Ремонт подъезда.</v>
      </c>
    </row>
    <row r="178" spans="1:14" ht="28.5" customHeight="1">
      <c r="A178" s="144" t="str">
        <f t="shared" si="18"/>
        <v>Водоотвод с ЦТП.</v>
      </c>
      <c r="B178" s="144"/>
      <c r="C178" s="144"/>
      <c r="D178" s="144"/>
      <c r="E178" s="144"/>
      <c r="F178" s="145">
        <f t="shared" si="19"/>
        <v>668.3</v>
      </c>
      <c r="G178" s="145"/>
      <c r="H178" s="29" t="str">
        <f t="shared" si="16"/>
        <v>разово</v>
      </c>
      <c r="I178" s="146">
        <f t="shared" si="20"/>
        <v>1</v>
      </c>
      <c r="J178" s="146"/>
      <c r="M178" s="22" t="s">
        <v>74</v>
      </c>
      <c r="N178" s="1" t="str">
        <v>Водоотвод с ЦТП.</v>
      </c>
    </row>
    <row r="179" spans="1:14" ht="28.5" customHeight="1">
      <c r="A179" s="144" t="str">
        <f t="shared" si="18"/>
        <v>Приобретение и монтаж лежачих неровностей.</v>
      </c>
      <c r="B179" s="144"/>
      <c r="C179" s="144"/>
      <c r="D179" s="144"/>
      <c r="E179" s="144"/>
      <c r="F179" s="145">
        <f t="shared" si="19"/>
        <v>6812.62</v>
      </c>
      <c r="G179" s="145"/>
      <c r="H179" s="29" t="str">
        <f t="shared" si="16"/>
        <v>разово</v>
      </c>
      <c r="I179" s="146">
        <f t="shared" si="20"/>
        <v>1</v>
      </c>
      <c r="J179" s="146"/>
      <c r="M179" s="22" t="s">
        <v>74</v>
      </c>
      <c r="N179" s="1" t="str">
        <v>Приобретение и монтаж лежачих неровностей.</v>
      </c>
    </row>
    <row r="180" spans="1:14" ht="28.5" customHeight="1">
      <c r="A180" s="144" t="str">
        <f t="shared" si="18"/>
        <v>Ремонт блока вызова системы домофон</v>
      </c>
      <c r="B180" s="144"/>
      <c r="C180" s="144"/>
      <c r="D180" s="144"/>
      <c r="E180" s="144"/>
      <c r="F180" s="145">
        <f t="shared" si="19"/>
        <v>3250</v>
      </c>
      <c r="G180" s="145"/>
      <c r="H180" s="29" t="str">
        <f t="shared" si="16"/>
        <v>разово</v>
      </c>
      <c r="I180" s="146">
        <f t="shared" si="20"/>
        <v>1</v>
      </c>
      <c r="J180" s="146"/>
      <c r="M180" s="22" t="s">
        <v>74</v>
      </c>
      <c r="N180" s="1" t="str">
        <v>Ремонт блока вызова системы домофон</v>
      </c>
    </row>
    <row r="181" spans="1:14" ht="28.5" customHeight="1">
      <c r="A181" s="144" t="str">
        <f t="shared" si="18"/>
        <v>Замена датчика давления на ГВС и отопления.</v>
      </c>
      <c r="B181" s="144"/>
      <c r="C181" s="144"/>
      <c r="D181" s="144"/>
      <c r="E181" s="144"/>
      <c r="F181" s="145">
        <f t="shared" si="19"/>
        <v>3121.34</v>
      </c>
      <c r="G181" s="145"/>
      <c r="H181" s="29" t="str">
        <f t="shared" si="16"/>
        <v>разово</v>
      </c>
      <c r="I181" s="146">
        <f t="shared" si="20"/>
        <v>1</v>
      </c>
      <c r="J181" s="146"/>
      <c r="M181" s="22" t="s">
        <v>74</v>
      </c>
      <c r="N181" s="1" t="str">
        <v>Замена датчика давления на ГВС и отопления.</v>
      </c>
    </row>
    <row r="182" spans="1:14" ht="28.5" customHeight="1">
      <c r="A182" s="144" t="str">
        <f t="shared" si="18"/>
        <v>Приобретение растительного грунта на газон возле ЦТП.</v>
      </c>
      <c r="B182" s="144"/>
      <c r="C182" s="144"/>
      <c r="D182" s="144"/>
      <c r="E182" s="144"/>
      <c r="F182" s="145">
        <f t="shared" si="19"/>
        <v>2974.32</v>
      </c>
      <c r="G182" s="145"/>
      <c r="H182" s="29" t="str">
        <f t="shared" si="16"/>
        <v>разово</v>
      </c>
      <c r="I182" s="146">
        <f t="shared" si="20"/>
        <v>1</v>
      </c>
      <c r="J182" s="146"/>
      <c r="M182" s="22" t="s">
        <v>74</v>
      </c>
      <c r="N182" s="1" t="str">
        <v>Приобретение растительного грунта на газон возле ЦТП.</v>
      </c>
    </row>
    <row r="183" spans="1:14" ht="28.5" customHeight="1">
      <c r="A183" s="144" t="str">
        <f t="shared" si="18"/>
        <v>Изготовление и монтаж газонного ограждения возле детской площадки.</v>
      </c>
      <c r="B183" s="144"/>
      <c r="C183" s="144"/>
      <c r="D183" s="144"/>
      <c r="E183" s="144"/>
      <c r="F183" s="145">
        <f t="shared" si="19"/>
        <v>16170</v>
      </c>
      <c r="G183" s="145"/>
      <c r="H183" s="29" t="str">
        <f t="shared" si="16"/>
        <v>разово</v>
      </c>
      <c r="I183" s="146">
        <f t="shared" si="20"/>
        <v>1</v>
      </c>
      <c r="J183" s="146"/>
      <c r="M183" s="22" t="s">
        <v>74</v>
      </c>
      <c r="N183" s="1" t="str">
        <v>Изготовление и монтаж газонного ограждения возле детской площадки.</v>
      </c>
    </row>
    <row r="184" spans="1:14" ht="28.5" customHeight="1">
      <c r="A184" s="144" t="str">
        <f t="shared" si="18"/>
        <v>Ремонт уличного освещения.</v>
      </c>
      <c r="B184" s="144"/>
      <c r="C184" s="144"/>
      <c r="D184" s="144"/>
      <c r="E184" s="144"/>
      <c r="F184" s="145">
        <f t="shared" si="19"/>
        <v>680.7</v>
      </c>
      <c r="G184" s="145"/>
      <c r="H184" s="29" t="str">
        <f t="shared" si="16"/>
        <v>разово</v>
      </c>
      <c r="I184" s="146">
        <f t="shared" si="20"/>
        <v>1</v>
      </c>
      <c r="J184" s="146"/>
      <c r="M184" s="22" t="s">
        <v>74</v>
      </c>
      <c r="N184" s="1" t="str">
        <v>Ремонт уличного освещения.</v>
      </c>
    </row>
    <row r="185" spans="1:14" ht="28.5" customHeight="1">
      <c r="A185" s="144" t="str">
        <f t="shared" si="18"/>
        <v>Изготовление и монтаж газонного ограждения возле ЦТП.</v>
      </c>
      <c r="B185" s="144"/>
      <c r="C185" s="144"/>
      <c r="D185" s="144"/>
      <c r="E185" s="144"/>
      <c r="F185" s="145">
        <f t="shared" si="19"/>
        <v>6577.34</v>
      </c>
      <c r="G185" s="145"/>
      <c r="H185" s="29" t="str">
        <f t="shared" si="16"/>
        <v>разово</v>
      </c>
      <c r="I185" s="146">
        <f t="shared" si="20"/>
        <v>1</v>
      </c>
      <c r="J185" s="146"/>
      <c r="M185" s="22" t="s">
        <v>74</v>
      </c>
      <c r="N185" s="1" t="str">
        <v>Изготовление и монтаж газонного ограждения возле ЦТП.</v>
      </c>
    </row>
    <row r="186" spans="1:14" ht="28.5" customHeight="1">
      <c r="A186" s="144" t="str">
        <f>IF(N186&gt;0,N186,0)</f>
        <v>Ремонт насоса повышения давления ХВС в насосной станции.</v>
      </c>
      <c r="B186" s="144"/>
      <c r="C186" s="144"/>
      <c r="D186" s="144"/>
      <c r="E186" s="144"/>
      <c r="F186" s="145">
        <f t="shared" si="19"/>
        <v>3007.55</v>
      </c>
      <c r="G186" s="145"/>
      <c r="H186" s="29" t="str">
        <f t="shared" si="16"/>
        <v>разово</v>
      </c>
      <c r="I186" s="146">
        <f t="shared" si="20"/>
        <v>1</v>
      </c>
      <c r="J186" s="146"/>
      <c r="M186" s="22" t="s">
        <v>74</v>
      </c>
      <c r="N186" s="1" t="str">
        <v>Ремонт насоса повышения давления ХВС в насосной станции.</v>
      </c>
    </row>
    <row r="187" spans="1:14" ht="28.5" customHeight="1">
      <c r="A187" s="144" t="str">
        <f t="shared" si="18"/>
        <v>Механизированная уборка и вывоз снега.</v>
      </c>
      <c r="B187" s="144"/>
      <c r="C187" s="144"/>
      <c r="D187" s="144"/>
      <c r="E187" s="144"/>
      <c r="F187" s="145">
        <f t="shared" si="19"/>
        <v>18707.419999999998</v>
      </c>
      <c r="G187" s="145"/>
      <c r="H187" s="29" t="str">
        <f t="shared" si="16"/>
        <v>разово</v>
      </c>
      <c r="I187" s="146">
        <f t="shared" si="20"/>
        <v>1</v>
      </c>
      <c r="J187" s="146"/>
      <c r="M187" s="22" t="s">
        <v>74</v>
      </c>
      <c r="N187" s="1" t="str">
        <v>Механизированная уборка и вывоз снега.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47" t="s">
        <v>71</v>
      </c>
      <c r="B190" s="147"/>
      <c r="C190" s="147"/>
      <c r="D190" s="147"/>
      <c r="E190" s="27">
        <f>SUM(F158:G187)</f>
        <v>769434.21</v>
      </c>
    </row>
    <row r="191" spans="1:14" ht="51.75" customHeight="1">
      <c r="A191" s="147" t="s">
        <v>72</v>
      </c>
      <c r="B191" s="147"/>
      <c r="C191" s="147"/>
      <c r="D191" s="147"/>
      <c r="E191" s="27">
        <f>E190+E154-E155</f>
        <v>102617.11999999994</v>
      </c>
    </row>
    <row r="192" spans="1:14">
      <c r="A192" s="104" t="s">
        <v>177</v>
      </c>
    </row>
    <row r="193" spans="1:10" ht="62.25" customHeight="1">
      <c r="A193" s="172" t="s">
        <v>75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49">
        <f>ПТО!G12</f>
        <v>1200</v>
      </c>
      <c r="I194" s="50" t="s">
        <v>77</v>
      </c>
    </row>
    <row r="195" spans="1:10" ht="18.75" customHeight="1">
      <c r="A195" s="171" t="str">
        <f>ПТО!F13</f>
        <v xml:space="preserve">  -  техническое освидетельствование лифтов</v>
      </c>
      <c r="B195" s="171"/>
      <c r="C195" s="171"/>
      <c r="D195" s="171"/>
      <c r="E195" s="171"/>
      <c r="F195" s="171"/>
      <c r="G195" s="171"/>
      <c r="H195" s="49">
        <f>ПТО!G13</f>
        <v>16200</v>
      </c>
      <c r="I195" s="50" t="s">
        <v>77</v>
      </c>
    </row>
    <row r="196" spans="1:10" ht="18.75" customHeight="1">
      <c r="A196" s="171" t="str">
        <f>ПТО!F14</f>
        <v xml:space="preserve">  -  техническое обслуживание системы видеонаблюдения</v>
      </c>
      <c r="B196" s="171"/>
      <c r="C196" s="171"/>
      <c r="D196" s="171"/>
      <c r="E196" s="171"/>
      <c r="F196" s="171"/>
      <c r="G196" s="171"/>
      <c r="H196" s="49">
        <f>ПТО!G14</f>
        <v>26400</v>
      </c>
      <c r="I196" s="50" t="s">
        <v>77</v>
      </c>
    </row>
    <row r="197" spans="1:10" ht="18.75" customHeight="1">
      <c r="A197" s="171" t="str">
        <f>ПТО!F15</f>
        <v xml:space="preserve">  -  замена светильников на лестничном клетке на светодиодные с датчиком движения</v>
      </c>
      <c r="B197" s="171"/>
      <c r="C197" s="171"/>
      <c r="D197" s="171"/>
      <c r="E197" s="171"/>
      <c r="F197" s="171"/>
      <c r="G197" s="171"/>
      <c r="H197" s="49">
        <f>ПТО!G15</f>
        <v>20000</v>
      </c>
      <c r="I197" s="50" t="s">
        <v>77</v>
      </c>
    </row>
    <row r="198" spans="1:10" ht="18.75" customHeight="1">
      <c r="A198" s="171" t="str">
        <f>ПТО!F16</f>
        <v xml:space="preserve">  -  покраска металлического ограждения</v>
      </c>
      <c r="B198" s="171"/>
      <c r="C198" s="171"/>
      <c r="D198" s="171"/>
      <c r="E198" s="171"/>
      <c r="F198" s="171"/>
      <c r="G198" s="171"/>
      <c r="H198" s="49">
        <f>ПТО!G16</f>
        <v>4000</v>
      </c>
      <c r="I198" s="52" t="s">
        <v>77</v>
      </c>
    </row>
    <row r="199" spans="1:10" ht="18.75" customHeight="1">
      <c r="A199" s="171" t="str">
        <f>ПТО!F17</f>
        <v xml:space="preserve">  -  покраска (обновление) бордюров и разлиновка парковочных мест</v>
      </c>
      <c r="B199" s="171"/>
      <c r="C199" s="171"/>
      <c r="D199" s="171"/>
      <c r="E199" s="171"/>
      <c r="F199" s="171"/>
      <c r="G199" s="171"/>
      <c r="H199" s="49">
        <f>ПТО!G17</f>
        <v>9000</v>
      </c>
      <c r="I199" s="50" t="s">
        <v>77</v>
      </c>
    </row>
    <row r="200" spans="1:10">
      <c r="A200" s="171" t="str">
        <f>ПТО!F18</f>
        <v xml:space="preserve">  -  устройство крыльца резинополом специализированной организацией</v>
      </c>
      <c r="B200" s="171"/>
      <c r="C200" s="171"/>
      <c r="D200" s="171"/>
      <c r="E200" s="171"/>
      <c r="F200" s="171"/>
      <c r="G200" s="171"/>
      <c r="H200" s="49">
        <f>ПТО!G18</f>
        <v>45000</v>
      </c>
      <c r="I200" s="50" t="s">
        <v>77</v>
      </c>
    </row>
    <row r="201" spans="1:10">
      <c r="A201" s="171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71"/>
      <c r="C201" s="171"/>
      <c r="D201" s="171"/>
      <c r="E201" s="171"/>
      <c r="F201" s="171"/>
      <c r="G201" s="171"/>
      <c r="H201" s="49">
        <f>ПТО!G19</f>
        <v>12000</v>
      </c>
      <c r="I201" s="50" t="s">
        <v>77</v>
      </c>
    </row>
    <row r="202" spans="1:10">
      <c r="A202" s="171" t="str">
        <f>ПТО!F20</f>
        <v xml:space="preserve">  -  ремонт асфальтного покрытия (трещины, ямы)  специализированной организацией</v>
      </c>
      <c r="B202" s="171"/>
      <c r="C202" s="171"/>
      <c r="D202" s="171"/>
      <c r="E202" s="171"/>
      <c r="F202" s="171"/>
      <c r="G202" s="171"/>
      <c r="H202" s="49">
        <f>ПТО!G20</f>
        <v>25000</v>
      </c>
      <c r="I202" s="50" t="s">
        <v>77</v>
      </c>
    </row>
    <row r="203" spans="1:10">
      <c r="A203" s="171" t="str">
        <f>ПТО!F21</f>
        <v xml:space="preserve">  -  изготовление и монтаж ограждения по периметру детской площадки</v>
      </c>
      <c r="B203" s="171"/>
      <c r="C203" s="171"/>
      <c r="D203" s="171"/>
      <c r="E203" s="171"/>
      <c r="F203" s="171"/>
      <c r="G203" s="171"/>
      <c r="H203" s="49">
        <f>ПТО!G21</f>
        <v>20000</v>
      </c>
      <c r="I203" s="50" t="s">
        <v>77</v>
      </c>
    </row>
    <row r="204" spans="1:10">
      <c r="A204" s="171" t="str">
        <f>ПТО!F22</f>
        <v xml:space="preserve">  -  изготовление и монтаж знака "проезд запрещен" 1 шт.</v>
      </c>
      <c r="B204" s="171"/>
      <c r="C204" s="171"/>
      <c r="D204" s="171"/>
      <c r="E204" s="171"/>
      <c r="F204" s="171"/>
      <c r="G204" s="171"/>
      <c r="H204" s="49">
        <f>ПТО!G22</f>
        <v>3500</v>
      </c>
      <c r="I204" s="50" t="s">
        <v>77</v>
      </c>
    </row>
    <row r="205" spans="1:10">
      <c r="A205" s="171" t="str">
        <f>ПТО!F23</f>
        <v xml:space="preserve">  -  изготовление и монтаж пластиковых входных дверей 2 шт.</v>
      </c>
      <c r="B205" s="171"/>
      <c r="C205" s="171"/>
      <c r="D205" s="171"/>
      <c r="E205" s="171"/>
      <c r="F205" s="171"/>
      <c r="G205" s="171"/>
      <c r="H205" s="49">
        <f>ПТО!G23</f>
        <v>70000</v>
      </c>
      <c r="I205" s="50" t="s">
        <v>77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49">
        <f>ПТО!G24</f>
        <v>0</v>
      </c>
      <c r="I206" s="50" t="s">
        <v>77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49">
        <f>ПТО!G25</f>
        <v>0</v>
      </c>
      <c r="I207" s="50" t="s">
        <v>77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49">
        <f>ПТО!G26</f>
        <v>0</v>
      </c>
      <c r="I208" s="50" t="s">
        <v>77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49">
        <f>ПТО!G27</f>
        <v>0</v>
      </c>
      <c r="I209" s="50" t="s">
        <v>77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49">
        <f>ПТО!G28</f>
        <v>0</v>
      </c>
      <c r="I210" s="50" t="s">
        <v>77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49">
        <f>ПТО!G29</f>
        <v>0</v>
      </c>
      <c r="I211" s="50" t="s">
        <v>77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49">
        <f>ПТО!G30</f>
        <v>0</v>
      </c>
      <c r="I212" s="50" t="s">
        <v>77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252300</v>
      </c>
      <c r="I214" s="56" t="s">
        <v>80</v>
      </c>
    </row>
  </sheetData>
  <sheetProtection algorithmName="SHA-512" hashValue="MDMAhTEFTuZjMuaSxyy+jPYXFLsN/ENCsCV9GeZgYgZBXBhUG3g/gKJwRSIcdUy86mHRbp8TZaRfz6iI8jnuyA==" saltValue="+B2HdH45yeMkbNDA6w30V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G46" sqref="G46:G4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-308977.09</f>
        <v>-308977.09000000003</v>
      </c>
    </row>
    <row r="2" spans="1:12" ht="18.75" customHeight="1">
      <c r="A2" s="117" t="s">
        <v>181</v>
      </c>
      <c r="B2" s="123" t="s">
        <v>201</v>
      </c>
      <c r="C2" s="123">
        <v>2</v>
      </c>
      <c r="D2" s="125">
        <v>16200</v>
      </c>
      <c r="E2" s="128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182</v>
      </c>
      <c r="B3" s="122" t="s">
        <v>202</v>
      </c>
      <c r="C3" s="122">
        <v>12</v>
      </c>
      <c r="D3" s="126">
        <f>2200*12</f>
        <v>26400</v>
      </c>
      <c r="E3" s="128"/>
      <c r="F3" s="30"/>
      <c r="G3" s="30"/>
      <c r="L3" s="33" t="str">
        <f t="shared" si="0"/>
        <v>ТР</v>
      </c>
    </row>
    <row r="4" spans="1:12" ht="18.75" customHeight="1">
      <c r="A4" s="118" t="s">
        <v>183</v>
      </c>
      <c r="B4" s="122" t="s">
        <v>203</v>
      </c>
      <c r="C4" s="122">
        <v>3</v>
      </c>
      <c r="D4" s="125">
        <v>5160</v>
      </c>
      <c r="E4" s="129" t="s">
        <v>205</v>
      </c>
      <c r="F4" s="30"/>
      <c r="G4" s="30"/>
      <c r="L4" s="33" t="str">
        <f t="shared" si="0"/>
        <v>ТР</v>
      </c>
    </row>
    <row r="5" spans="1:12" ht="18.75" customHeight="1">
      <c r="A5" s="119" t="s">
        <v>184</v>
      </c>
      <c r="B5" s="122" t="s">
        <v>203</v>
      </c>
      <c r="C5" s="122">
        <v>1</v>
      </c>
      <c r="D5" s="125">
        <v>2000</v>
      </c>
      <c r="E5" s="129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18" t="s">
        <v>185</v>
      </c>
      <c r="B6" s="122" t="s">
        <v>203</v>
      </c>
      <c r="C6" s="122">
        <v>1</v>
      </c>
      <c r="D6" s="125">
        <v>1072.19</v>
      </c>
      <c r="E6" s="130" t="s">
        <v>222</v>
      </c>
      <c r="F6" s="44"/>
      <c r="G6" s="44"/>
      <c r="K6" s="46"/>
      <c r="L6" s="33" t="str">
        <f t="shared" si="0"/>
        <v>ТР</v>
      </c>
    </row>
    <row r="7" spans="1:12" ht="18.75" customHeight="1">
      <c r="A7" s="118" t="s">
        <v>186</v>
      </c>
      <c r="B7" s="122" t="s">
        <v>203</v>
      </c>
      <c r="C7" s="122">
        <v>1</v>
      </c>
      <c r="D7" s="125">
        <v>1100</v>
      </c>
      <c r="E7" s="130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18" t="s">
        <v>187</v>
      </c>
      <c r="B8" s="122" t="s">
        <v>203</v>
      </c>
      <c r="C8" s="122">
        <v>1</v>
      </c>
      <c r="D8" s="125">
        <v>2000</v>
      </c>
      <c r="E8" s="129" t="s">
        <v>208</v>
      </c>
      <c r="F8" s="45"/>
      <c r="G8" s="45"/>
      <c r="K8" s="43"/>
      <c r="L8" s="33" t="str">
        <f t="shared" si="0"/>
        <v>ТР</v>
      </c>
    </row>
    <row r="9" spans="1:12">
      <c r="A9" s="118" t="s">
        <v>188</v>
      </c>
      <c r="B9" s="122" t="s">
        <v>203</v>
      </c>
      <c r="C9" s="123">
        <v>1</v>
      </c>
      <c r="D9" s="125">
        <v>24000</v>
      </c>
      <c r="E9" s="131" t="s">
        <v>209</v>
      </c>
      <c r="F9" s="44"/>
      <c r="G9" s="44"/>
      <c r="K9" s="43"/>
      <c r="L9" s="33" t="str">
        <f t="shared" si="0"/>
        <v>ТР</v>
      </c>
    </row>
    <row r="10" spans="1:12">
      <c r="A10" s="118" t="s">
        <v>189</v>
      </c>
      <c r="B10" s="124" t="s">
        <v>203</v>
      </c>
      <c r="C10" s="121">
        <v>1</v>
      </c>
      <c r="D10" s="125">
        <v>2500</v>
      </c>
      <c r="E10" s="131" t="s">
        <v>210</v>
      </c>
      <c r="L10" s="33" t="str">
        <f t="shared" si="0"/>
        <v>ТР</v>
      </c>
    </row>
    <row r="11" spans="1:12" ht="94.5">
      <c r="A11" s="118" t="s">
        <v>190</v>
      </c>
      <c r="B11" s="122" t="s">
        <v>203</v>
      </c>
      <c r="C11" s="123">
        <v>1</v>
      </c>
      <c r="D11" s="125">
        <v>1800</v>
      </c>
      <c r="E11" s="131" t="s">
        <v>211</v>
      </c>
      <c r="F11" s="111" t="s">
        <v>75</v>
      </c>
      <c r="G11" s="111"/>
      <c r="L11" s="33" t="str">
        <f t="shared" si="0"/>
        <v>ТР</v>
      </c>
    </row>
    <row r="12" spans="1:12" ht="31.5">
      <c r="A12" s="120" t="s">
        <v>191</v>
      </c>
      <c r="B12" s="122" t="s">
        <v>203</v>
      </c>
      <c r="C12" s="122">
        <v>1</v>
      </c>
      <c r="D12" s="126">
        <v>2500</v>
      </c>
      <c r="E12" s="131" t="s">
        <v>212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20" t="s">
        <v>245</v>
      </c>
      <c r="B13" s="122" t="s">
        <v>203</v>
      </c>
      <c r="C13" s="122">
        <v>1</v>
      </c>
      <c r="D13" s="126">
        <v>4000</v>
      </c>
      <c r="E13" s="131" t="s">
        <v>213</v>
      </c>
      <c r="F13" s="112" t="s">
        <v>237</v>
      </c>
      <c r="G13" s="113">
        <v>16200</v>
      </c>
      <c r="L13" s="33" t="str">
        <f t="shared" si="0"/>
        <v>ТР</v>
      </c>
    </row>
    <row r="14" spans="1:12" ht="31.5">
      <c r="A14" s="118" t="s">
        <v>192</v>
      </c>
      <c r="B14" s="122" t="s">
        <v>203</v>
      </c>
      <c r="C14" s="123">
        <v>1</v>
      </c>
      <c r="D14" s="125">
        <v>227401</v>
      </c>
      <c r="E14" s="131" t="s">
        <v>214</v>
      </c>
      <c r="F14" s="112" t="s">
        <v>78</v>
      </c>
      <c r="G14" s="113">
        <v>26400</v>
      </c>
      <c r="L14" s="33" t="str">
        <f t="shared" si="0"/>
        <v>ТР</v>
      </c>
    </row>
    <row r="15" spans="1:12" ht="47.25">
      <c r="A15" s="118" t="s">
        <v>193</v>
      </c>
      <c r="B15" s="122" t="s">
        <v>203</v>
      </c>
      <c r="C15" s="127">
        <v>2</v>
      </c>
      <c r="D15" s="125">
        <v>2400</v>
      </c>
      <c r="E15" s="132" t="s">
        <v>215</v>
      </c>
      <c r="F15" s="112" t="s">
        <v>243</v>
      </c>
      <c r="G15" s="113">
        <v>20000</v>
      </c>
      <c r="L15" s="33" t="str">
        <f t="shared" si="0"/>
        <v>ТР</v>
      </c>
    </row>
    <row r="16" spans="1:12" ht="31.5">
      <c r="A16" s="118" t="s">
        <v>194</v>
      </c>
      <c r="B16" s="122" t="s">
        <v>203</v>
      </c>
      <c r="C16" s="127">
        <v>2</v>
      </c>
      <c r="D16" s="125">
        <v>1800</v>
      </c>
      <c r="E16" s="131" t="s">
        <v>215</v>
      </c>
      <c r="F16" s="112" t="s">
        <v>242</v>
      </c>
      <c r="G16" s="113">
        <v>4000</v>
      </c>
      <c r="L16" s="33" t="str">
        <f t="shared" si="0"/>
        <v>ТР</v>
      </c>
    </row>
    <row r="17" spans="1:12" ht="31.5">
      <c r="A17" s="119" t="s">
        <v>195</v>
      </c>
      <c r="B17" s="122" t="s">
        <v>203</v>
      </c>
      <c r="C17" s="122">
        <v>1</v>
      </c>
      <c r="D17" s="125">
        <v>500</v>
      </c>
      <c r="E17" s="131" t="s">
        <v>216</v>
      </c>
      <c r="F17" s="112" t="s">
        <v>241</v>
      </c>
      <c r="G17" s="113">
        <v>9000</v>
      </c>
      <c r="L17" s="33" t="str">
        <f t="shared" si="0"/>
        <v>ТР</v>
      </c>
    </row>
    <row r="18" spans="1:12" ht="31.5">
      <c r="A18" s="119" t="s">
        <v>246</v>
      </c>
      <c r="B18" s="122" t="s">
        <v>203</v>
      </c>
      <c r="C18" s="122">
        <v>1</v>
      </c>
      <c r="D18" s="125">
        <v>4000</v>
      </c>
      <c r="E18" s="131" t="s">
        <v>217</v>
      </c>
      <c r="F18" s="112" t="s">
        <v>240</v>
      </c>
      <c r="G18" s="113">
        <v>45000</v>
      </c>
      <c r="L18" s="33" t="str">
        <f t="shared" si="0"/>
        <v>ТР</v>
      </c>
    </row>
    <row r="19" spans="1:12" ht="63">
      <c r="A19" s="119" t="s">
        <v>196</v>
      </c>
      <c r="B19" s="122" t="s">
        <v>203</v>
      </c>
      <c r="C19" s="122">
        <v>1</v>
      </c>
      <c r="D19" s="125">
        <v>1015.48</v>
      </c>
      <c r="E19" s="131" t="s">
        <v>218</v>
      </c>
      <c r="F19" s="112" t="s">
        <v>238</v>
      </c>
      <c r="G19" s="113">
        <v>12000</v>
      </c>
      <c r="L19" s="33" t="str">
        <f t="shared" si="0"/>
        <v>ТР</v>
      </c>
    </row>
    <row r="20" spans="1:12" ht="47.25">
      <c r="A20" s="118" t="s">
        <v>197</v>
      </c>
      <c r="B20" s="122" t="s">
        <v>203</v>
      </c>
      <c r="C20" s="123">
        <v>1</v>
      </c>
      <c r="D20" s="125">
        <v>1590.95</v>
      </c>
      <c r="E20" s="131" t="s">
        <v>223</v>
      </c>
      <c r="F20" s="112" t="s">
        <v>247</v>
      </c>
      <c r="G20" s="113">
        <v>25000</v>
      </c>
      <c r="L20" s="33" t="str">
        <f t="shared" si="0"/>
        <v>ТР</v>
      </c>
    </row>
    <row r="21" spans="1:12" ht="31.5">
      <c r="A21" s="119" t="s">
        <v>198</v>
      </c>
      <c r="B21" s="122" t="s">
        <v>203</v>
      </c>
      <c r="C21" s="122">
        <v>1</v>
      </c>
      <c r="D21" s="125">
        <v>380025</v>
      </c>
      <c r="E21" s="131" t="s">
        <v>224</v>
      </c>
      <c r="F21" s="112" t="s">
        <v>248</v>
      </c>
      <c r="G21" s="113">
        <v>20000</v>
      </c>
      <c r="L21" s="33" t="str">
        <f t="shared" si="0"/>
        <v>ТР</v>
      </c>
    </row>
    <row r="22" spans="1:12" ht="31.5">
      <c r="A22" s="120" t="s">
        <v>199</v>
      </c>
      <c r="B22" s="122" t="s">
        <v>203</v>
      </c>
      <c r="C22" s="122">
        <v>1</v>
      </c>
      <c r="D22" s="126">
        <v>668.3</v>
      </c>
      <c r="E22" s="129" t="s">
        <v>225</v>
      </c>
      <c r="F22" s="112" t="s">
        <v>249</v>
      </c>
      <c r="G22" s="113">
        <v>3500</v>
      </c>
      <c r="L22" s="33" t="str">
        <f t="shared" si="0"/>
        <v>ТР</v>
      </c>
    </row>
    <row r="23" spans="1:12" ht="31.5">
      <c r="A23" s="118" t="s">
        <v>200</v>
      </c>
      <c r="B23" s="122" t="s">
        <v>203</v>
      </c>
      <c r="C23" s="123">
        <v>1</v>
      </c>
      <c r="D23" s="125">
        <v>6812.62</v>
      </c>
      <c r="E23" s="131" t="s">
        <v>226</v>
      </c>
      <c r="F23" s="112" t="s">
        <v>239</v>
      </c>
      <c r="G23" s="113">
        <v>70000</v>
      </c>
      <c r="L23" s="33" t="str">
        <f t="shared" ref="L23:L31" si="1">IF(A23&gt;0,"ТР",0)</f>
        <v>ТР</v>
      </c>
    </row>
    <row r="24" spans="1:12">
      <c r="A24" s="119" t="s">
        <v>219</v>
      </c>
      <c r="B24" s="122" t="s">
        <v>203</v>
      </c>
      <c r="C24" s="122">
        <v>1</v>
      </c>
      <c r="D24" s="125">
        <v>3250</v>
      </c>
      <c r="E24" s="131" t="s">
        <v>227</v>
      </c>
      <c r="F24" s="103"/>
      <c r="L24" s="33" t="str">
        <f t="shared" si="1"/>
        <v>ТР</v>
      </c>
    </row>
    <row r="25" spans="1:12">
      <c r="A25" s="30" t="s">
        <v>221</v>
      </c>
      <c r="B25" s="122" t="s">
        <v>203</v>
      </c>
      <c r="C25" s="123">
        <v>1</v>
      </c>
      <c r="D25" s="125">
        <v>3121.34</v>
      </c>
      <c r="E25" s="132" t="s">
        <v>228</v>
      </c>
      <c r="F25" s="103"/>
      <c r="L25" s="33" t="str">
        <f t="shared" si="1"/>
        <v>ТР</v>
      </c>
    </row>
    <row r="26" spans="1:12">
      <c r="A26" s="143" t="s">
        <v>250</v>
      </c>
      <c r="B26" s="122" t="s">
        <v>203</v>
      </c>
      <c r="C26" s="123">
        <v>1</v>
      </c>
      <c r="D26" s="125">
        <v>2974.32</v>
      </c>
      <c r="E26" s="131" t="s">
        <v>229</v>
      </c>
      <c r="F26" s="103"/>
      <c r="L26" s="33" t="str">
        <f t="shared" si="1"/>
        <v>ТР</v>
      </c>
    </row>
    <row r="27" spans="1:12">
      <c r="A27" s="133" t="s">
        <v>231</v>
      </c>
      <c r="B27" s="122" t="s">
        <v>203</v>
      </c>
      <c r="C27" s="123">
        <v>1</v>
      </c>
      <c r="D27" s="130">
        <v>16170</v>
      </c>
      <c r="E27" s="134" t="s">
        <v>230</v>
      </c>
      <c r="F27" s="103"/>
      <c r="L27" s="33" t="str">
        <f t="shared" si="1"/>
        <v>ТР</v>
      </c>
    </row>
    <row r="28" spans="1:12">
      <c r="A28" s="133" t="s">
        <v>232</v>
      </c>
      <c r="B28" s="122" t="s">
        <v>203</v>
      </c>
      <c r="C28" s="123">
        <v>1</v>
      </c>
      <c r="D28" s="130">
        <v>680.7</v>
      </c>
      <c r="E28" s="134" t="s">
        <v>230</v>
      </c>
      <c r="F28" s="103"/>
      <c r="L28" s="33" t="str">
        <f t="shared" si="1"/>
        <v>ТР</v>
      </c>
    </row>
    <row r="29" spans="1:12">
      <c r="A29" s="133" t="s">
        <v>233</v>
      </c>
      <c r="B29" s="122" t="s">
        <v>203</v>
      </c>
      <c r="C29" s="123">
        <v>1</v>
      </c>
      <c r="D29" s="130">
        <v>6577.34</v>
      </c>
      <c r="E29" s="132" t="s">
        <v>230</v>
      </c>
      <c r="F29" s="103"/>
      <c r="L29" s="33" t="str">
        <f t="shared" si="1"/>
        <v>ТР</v>
      </c>
    </row>
    <row r="30" spans="1:12">
      <c r="A30" s="142" t="s">
        <v>244</v>
      </c>
      <c r="B30" s="135" t="s">
        <v>203</v>
      </c>
      <c r="C30" s="136">
        <v>1</v>
      </c>
      <c r="D30" s="137">
        <v>3007.55</v>
      </c>
      <c r="E30" s="138" t="s">
        <v>234</v>
      </c>
      <c r="F30" s="103"/>
      <c r="L30" s="33" t="str">
        <f t="shared" si="1"/>
        <v>ТР</v>
      </c>
    </row>
    <row r="31" spans="1:12">
      <c r="A31" s="139" t="s">
        <v>235</v>
      </c>
      <c r="B31" s="135" t="s">
        <v>203</v>
      </c>
      <c r="C31" s="140">
        <v>1</v>
      </c>
      <c r="D31" s="137">
        <v>18707.419999999998</v>
      </c>
      <c r="E31" s="141" t="s">
        <v>236</v>
      </c>
      <c r="L31" s="33" t="str">
        <f t="shared" si="1"/>
        <v>ТР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566281.80000000005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566281.80000000005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169079.4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169079.4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253</v>
      </c>
      <c r="B41" s="38">
        <v>58149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58149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107352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107352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69778.8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69778.8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201285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201285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180</v>
      </c>
      <c r="B46" s="38">
        <v>447300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447300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y92PqLUQhCfS59oURpUbyG0aHPo0Om2EJJiHTElZ7Yfs+8TBZuCfYX1QQpmVmooPl4QqczMmno6e8CMouBlUA==" saltValue="ftesUeP7/arxbItL8LOuv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G46" sqref="G46:G4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220</v>
      </c>
      <c r="F1" s="60">
        <v>7455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385475.27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1987359.49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1629519.49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F1*4*12</f>
        <v>357840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842390.16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842390.16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842390.16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1530444.5999999996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5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5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5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5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4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4"/>
      <c r="N26" s="63"/>
    </row>
    <row r="27" spans="1:15" ht="18.75" customHeight="1">
      <c r="A27" s="70" t="s">
        <v>108</v>
      </c>
      <c r="B27" s="75" t="s">
        <v>3</v>
      </c>
      <c r="C27" s="86">
        <v>163087.89000000001</v>
      </c>
      <c r="D27" s="81" t="s">
        <v>58</v>
      </c>
      <c r="E27" s="64"/>
      <c r="F27" s="64"/>
      <c r="G27" s="64"/>
      <c r="H27" s="64"/>
      <c r="I27" s="64"/>
      <c r="J27" s="64"/>
      <c r="M27" s="174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4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4"/>
      <c r="N29" s="63"/>
    </row>
    <row r="30" spans="1:15" ht="18.75" customHeight="1">
      <c r="A30" s="70" t="s">
        <v>111</v>
      </c>
      <c r="B30" s="75" t="s">
        <v>17</v>
      </c>
      <c r="C30" s="86">
        <v>233056.96</v>
      </c>
      <c r="D30" s="81" t="s">
        <v>64</v>
      </c>
      <c r="E30" s="64"/>
      <c r="F30" s="64"/>
      <c r="G30" s="64"/>
      <c r="H30" s="64"/>
      <c r="I30" s="64"/>
      <c r="J30" s="64"/>
      <c r="M30" s="174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4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4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4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4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437012.03</v>
      </c>
      <c r="F37" s="94" t="s">
        <v>170</v>
      </c>
      <c r="G37" s="66"/>
      <c r="H37" s="66"/>
      <c r="I37" s="66"/>
      <c r="L37" s="63"/>
      <c r="M37" s="173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399097.74</v>
      </c>
      <c r="D38" s="94" t="s">
        <v>168</v>
      </c>
      <c r="E38" s="68"/>
      <c r="G38" s="67"/>
      <c r="H38" s="67"/>
      <c r="L38" s="63"/>
      <c r="M38" s="173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419137.7</v>
      </c>
      <c r="D39" s="94" t="s">
        <v>169</v>
      </c>
      <c r="E39" s="68"/>
      <c r="G39" s="67"/>
      <c r="H39" s="67"/>
      <c r="L39" s="63"/>
      <c r="M39" s="173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17874.330000000016</v>
      </c>
      <c r="D40" s="80" t="s">
        <v>57</v>
      </c>
      <c r="E40" s="68"/>
      <c r="G40" s="67"/>
      <c r="H40" s="67"/>
      <c r="L40" s="63"/>
      <c r="M40" s="173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437012.03</v>
      </c>
      <c r="D41" s="80" t="s">
        <v>57</v>
      </c>
      <c r="E41" s="68"/>
      <c r="G41" s="67"/>
      <c r="H41" s="67"/>
      <c r="L41" s="63"/>
      <c r="M41" s="173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437012.03</v>
      </c>
      <c r="D42" s="80" t="s">
        <v>57</v>
      </c>
      <c r="E42" s="68"/>
      <c r="G42" s="67"/>
      <c r="H42" s="67"/>
      <c r="L42" s="63"/>
      <c r="M42" s="173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73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73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168395.46</v>
      </c>
      <c r="F45" s="94" t="s">
        <v>170</v>
      </c>
      <c r="G45" s="66"/>
      <c r="H45" s="66"/>
      <c r="L45" s="63"/>
      <c r="M45" s="173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12093.03</v>
      </c>
      <c r="D46" s="94" t="s">
        <v>171</v>
      </c>
      <c r="E46" s="68"/>
      <c r="G46" s="67"/>
      <c r="H46" s="67"/>
      <c r="L46" s="63"/>
      <c r="M46" s="173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161345.89000000001</v>
      </c>
      <c r="D47" s="94" t="s">
        <v>169</v>
      </c>
      <c r="E47" s="68"/>
      <c r="G47" s="67"/>
      <c r="H47" s="67"/>
      <c r="L47" s="63"/>
      <c r="M47" s="173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7049.5699999999779</v>
      </c>
      <c r="D48" s="80" t="s">
        <v>57</v>
      </c>
      <c r="E48" s="68"/>
      <c r="G48" s="67"/>
      <c r="H48" s="67"/>
      <c r="L48" s="63"/>
      <c r="M48" s="173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168395.46</v>
      </c>
      <c r="D49" s="80" t="s">
        <v>57</v>
      </c>
      <c r="E49" s="68"/>
      <c r="G49" s="67"/>
      <c r="H49" s="67"/>
      <c r="L49" s="63"/>
      <c r="M49" s="173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168395.46</v>
      </c>
      <c r="D50" s="80" t="s">
        <v>57</v>
      </c>
      <c r="E50" s="68"/>
      <c r="G50" s="67"/>
      <c r="H50" s="67"/>
      <c r="L50" s="63"/>
      <c r="M50" s="173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73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73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276735.40999999997</v>
      </c>
      <c r="F53" s="94" t="s">
        <v>170</v>
      </c>
      <c r="G53" s="66"/>
      <c r="H53" s="66"/>
      <c r="L53" s="63"/>
      <c r="M53" s="173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18547.95</v>
      </c>
      <c r="D54" s="94" t="s">
        <v>171</v>
      </c>
      <c r="E54" s="69"/>
      <c r="F54" s="89"/>
      <c r="G54" s="64"/>
      <c r="H54" s="64"/>
      <c r="L54" s="63"/>
      <c r="M54" s="173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266186.98</v>
      </c>
      <c r="D55" s="94" t="s">
        <v>169</v>
      </c>
      <c r="E55" s="69"/>
      <c r="G55" s="64"/>
      <c r="H55" s="64"/>
      <c r="L55" s="63"/>
      <c r="M55" s="173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10548.429999999993</v>
      </c>
      <c r="D56" s="80" t="s">
        <v>57</v>
      </c>
      <c r="E56" s="69"/>
      <c r="G56" s="64"/>
      <c r="H56" s="64"/>
      <c r="L56" s="63"/>
      <c r="M56" s="173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276735.40999999997</v>
      </c>
      <c r="D57" s="80" t="s">
        <v>57</v>
      </c>
      <c r="E57" s="69"/>
      <c r="G57" s="64"/>
      <c r="H57" s="64"/>
      <c r="L57" s="63"/>
      <c r="M57" s="173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276735.40999999997</v>
      </c>
      <c r="D58" s="80" t="s">
        <v>57</v>
      </c>
      <c r="E58" s="69"/>
      <c r="G58" s="64"/>
      <c r="H58" s="64"/>
      <c r="L58" s="63"/>
      <c r="M58" s="173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73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73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343403.32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635.54999999999995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290575.81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52827.510000000009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343403.32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343403.32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87454.44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6280.39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93155.77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87454.44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87454.44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 t="str">
        <f>IF(E77&gt;0,"Предоставляется",0)</f>
        <v>Предоставляется</v>
      </c>
      <c r="D77" s="96" t="s">
        <v>84</v>
      </c>
      <c r="E77" s="95">
        <v>3346.99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2.4500000000000002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15976.43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3346.99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3346.99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46" sqref="G46:G4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19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4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434192.83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2020-03-23T07:39:25Z</dcterms:modified>
</cp:coreProperties>
</file>